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240" yWindow="1665" windowWidth="14955" windowHeight="6570" tabRatio="887"/>
  </bookViews>
  <sheets>
    <sheet name="Bảng tổng hợp dự toán" sheetId="23" r:id="rId1"/>
    <sheet name="PL1 Tai lieu" sheetId="37" r:id="rId2"/>
    <sheet name="PL2.1.Lương GV " sheetId="42" r:id="rId3"/>
    <sheet name="PL2.2. Trich nop luong GV " sheetId="43" r:id="rId4"/>
    <sheet name="PL3. Ngoai ngữ" sheetId="36" r:id="rId5"/>
    <sheet name="PL4.Vật tư" sheetId="20" r:id="rId6"/>
    <sheet name="PL5.Điện nước" sheetId="28" r:id="rId7"/>
    <sheet name="PL6- Sua chua TS" sheetId="39" r:id="rId8"/>
    <sheet name="PL7.Quản lý" sheetId="33" r:id="rId9"/>
    <sheet name="PL8.Học bổng" sheetId="32" r:id="rId10"/>
  </sheets>
  <definedNames>
    <definedName name="_xlnm._FilterDatabase" localSheetId="5" hidden="1">'PL4.Vật tư'!#REF!</definedName>
    <definedName name="_xlnm.Print_Titles" localSheetId="1">'PL1 Tai lieu'!$4:$4</definedName>
    <definedName name="_xlnm.Print_Titles" localSheetId="2">'PL2.1.Lương GV '!$5:$5</definedName>
    <definedName name="_xlnm.Print_Titles" localSheetId="3">'PL2.2. Trich nop luong GV '!$5:$7</definedName>
    <definedName name="_xlnm.Print_Titles" localSheetId="5">'PL4.Vật tư'!$4:$4</definedName>
    <definedName name="_xlnm.Print_Titles" localSheetId="6">'PL5.Điện nước'!$4:$5</definedName>
    <definedName name="_xlnm.Print_Titles" localSheetId="7">'PL6- Sua chua TS'!$4:$4</definedName>
    <definedName name="_xlnm.Print_Titles" localSheetId="8">'PL7.Quản lý'!$4:$4</definedName>
  </definedNames>
  <calcPr calcId="144525"/>
</workbook>
</file>

<file path=xl/calcChain.xml><?xml version="1.0" encoding="utf-8"?>
<calcChain xmlns="http://schemas.openxmlformats.org/spreadsheetml/2006/main">
  <c r="C23" i="23" l="1"/>
  <c r="C22" i="23"/>
  <c r="C21" i="23"/>
  <c r="C20" i="23"/>
  <c r="C19" i="23"/>
  <c r="C18" i="23"/>
  <c r="C17" i="23"/>
  <c r="C16" i="23"/>
  <c r="C14" i="23"/>
  <c r="G176" i="43" l="1"/>
  <c r="K176" i="43" s="1"/>
  <c r="G175" i="43"/>
  <c r="K175" i="43" s="1"/>
  <c r="G174" i="43"/>
  <c r="K174" i="43" s="1"/>
  <c r="G173" i="43"/>
  <c r="K173" i="43" s="1"/>
  <c r="F172" i="43"/>
  <c r="G172" i="43" s="1"/>
  <c r="G171" i="43"/>
  <c r="J171" i="43" s="1"/>
  <c r="F171" i="43"/>
  <c r="F170" i="43"/>
  <c r="G170" i="43" s="1"/>
  <c r="G169" i="43"/>
  <c r="J169" i="43" s="1"/>
  <c r="F169" i="43"/>
  <c r="F168" i="43"/>
  <c r="G168" i="43" s="1"/>
  <c r="G167" i="43"/>
  <c r="J167" i="43" s="1"/>
  <c r="F167" i="43"/>
  <c r="F166" i="43"/>
  <c r="G166" i="43" s="1"/>
  <c r="G165" i="43"/>
  <c r="J165" i="43" s="1"/>
  <c r="F165" i="43"/>
  <c r="F164" i="43"/>
  <c r="G164" i="43" s="1"/>
  <c r="G163" i="43"/>
  <c r="J163" i="43" s="1"/>
  <c r="F163" i="43"/>
  <c r="J162" i="43"/>
  <c r="H162" i="43"/>
  <c r="G162" i="43"/>
  <c r="K162" i="43" s="1"/>
  <c r="F161" i="43"/>
  <c r="G161" i="43" s="1"/>
  <c r="G160" i="43"/>
  <c r="J160" i="43" s="1"/>
  <c r="F160" i="43"/>
  <c r="F159" i="43"/>
  <c r="G159" i="43" s="1"/>
  <c r="G158" i="43"/>
  <c r="J158" i="43" s="1"/>
  <c r="F158" i="43"/>
  <c r="F157" i="43"/>
  <c r="G157" i="43" s="1"/>
  <c r="G156" i="43"/>
  <c r="J156" i="43" s="1"/>
  <c r="F156" i="43"/>
  <c r="F155" i="43"/>
  <c r="G155" i="43" s="1"/>
  <c r="G154" i="43"/>
  <c r="J154" i="43" s="1"/>
  <c r="F154" i="43"/>
  <c r="F153" i="43"/>
  <c r="G153" i="43" s="1"/>
  <c r="G152" i="43"/>
  <c r="J152" i="43" s="1"/>
  <c r="F152" i="43"/>
  <c r="F151" i="43"/>
  <c r="G151" i="43" s="1"/>
  <c r="H151" i="43" s="1"/>
  <c r="I150" i="43"/>
  <c r="G150" i="43"/>
  <c r="F150" i="43"/>
  <c r="F149" i="43"/>
  <c r="G149" i="43" s="1"/>
  <c r="H149" i="43" s="1"/>
  <c r="I148" i="43"/>
  <c r="G148" i="43"/>
  <c r="F148" i="43"/>
  <c r="F147" i="43"/>
  <c r="G147" i="43" s="1"/>
  <c r="F146" i="43"/>
  <c r="G146" i="43" s="1"/>
  <c r="F145" i="43"/>
  <c r="G145" i="43" s="1"/>
  <c r="F144" i="43"/>
  <c r="G144" i="43" s="1"/>
  <c r="F143" i="43"/>
  <c r="G143" i="43" s="1"/>
  <c r="F142" i="43"/>
  <c r="G142" i="43" s="1"/>
  <c r="F141" i="43"/>
  <c r="G141" i="43" s="1"/>
  <c r="G140" i="43"/>
  <c r="J140" i="43" s="1"/>
  <c r="F139" i="43"/>
  <c r="G139" i="43" s="1"/>
  <c r="F138" i="43"/>
  <c r="G138" i="43" s="1"/>
  <c r="F137" i="43"/>
  <c r="G137" i="43" s="1"/>
  <c r="F136" i="43"/>
  <c r="G136" i="43" s="1"/>
  <c r="F135" i="43"/>
  <c r="G135" i="43" s="1"/>
  <c r="F134" i="43"/>
  <c r="G134" i="43" s="1"/>
  <c r="F133" i="43"/>
  <c r="G133" i="43" s="1"/>
  <c r="F132" i="43"/>
  <c r="G132" i="43" s="1"/>
  <c r="F131" i="43"/>
  <c r="G131" i="43" s="1"/>
  <c r="F130" i="43"/>
  <c r="G130" i="43" s="1"/>
  <c r="F129" i="43"/>
  <c r="G129" i="43" s="1"/>
  <c r="F128" i="43"/>
  <c r="G128" i="43" s="1"/>
  <c r="G127" i="43"/>
  <c r="J127" i="43" s="1"/>
  <c r="F126" i="43"/>
  <c r="G126" i="43" s="1"/>
  <c r="F125" i="43"/>
  <c r="G125" i="43" s="1"/>
  <c r="G124" i="43"/>
  <c r="J124" i="43" s="1"/>
  <c r="F123" i="43"/>
  <c r="G123" i="43" s="1"/>
  <c r="F122" i="43"/>
  <c r="G122" i="43" s="1"/>
  <c r="F121" i="43"/>
  <c r="G121" i="43" s="1"/>
  <c r="F120" i="43"/>
  <c r="G120" i="43" s="1"/>
  <c r="G119" i="43"/>
  <c r="J119" i="43" s="1"/>
  <c r="F119" i="43"/>
  <c r="F118" i="43"/>
  <c r="G118" i="43" s="1"/>
  <c r="G117" i="43"/>
  <c r="J117" i="43" s="1"/>
  <c r="G116" i="43"/>
  <c r="J116" i="43" s="1"/>
  <c r="F116" i="43"/>
  <c r="F115" i="43"/>
  <c r="G115" i="43" s="1"/>
  <c r="G114" i="43"/>
  <c r="J114" i="43" s="1"/>
  <c r="F114" i="43"/>
  <c r="F113" i="43"/>
  <c r="G113" i="43" s="1"/>
  <c r="G112" i="43"/>
  <c r="J112" i="43" s="1"/>
  <c r="F112" i="43"/>
  <c r="F111" i="43"/>
  <c r="G111" i="43" s="1"/>
  <c r="G110" i="43"/>
  <c r="J110" i="43" s="1"/>
  <c r="F110" i="43"/>
  <c r="F109" i="43"/>
  <c r="G109" i="43" s="1"/>
  <c r="G108" i="43"/>
  <c r="J108" i="43" s="1"/>
  <c r="F108" i="43"/>
  <c r="F107" i="43"/>
  <c r="G107" i="43" s="1"/>
  <c r="G106" i="43"/>
  <c r="J106" i="43" s="1"/>
  <c r="F106" i="43"/>
  <c r="F105" i="43"/>
  <c r="G105" i="43" s="1"/>
  <c r="G104" i="43"/>
  <c r="J104" i="43" s="1"/>
  <c r="G103" i="43"/>
  <c r="J103" i="43" s="1"/>
  <c r="F103" i="43"/>
  <c r="F102" i="43"/>
  <c r="G102" i="43" s="1"/>
  <c r="G101" i="43"/>
  <c r="J101" i="43" s="1"/>
  <c r="F101" i="43"/>
  <c r="F100" i="43"/>
  <c r="G100" i="43" s="1"/>
  <c r="G99" i="43"/>
  <c r="J99" i="43" s="1"/>
  <c r="F99" i="43"/>
  <c r="F98" i="43"/>
  <c r="G98" i="43" s="1"/>
  <c r="G97" i="43"/>
  <c r="J97" i="43" s="1"/>
  <c r="F97" i="43"/>
  <c r="F96" i="43"/>
  <c r="G96" i="43" s="1"/>
  <c r="G95" i="43"/>
  <c r="J95" i="43" s="1"/>
  <c r="F95" i="43"/>
  <c r="F94" i="43"/>
  <c r="G94" i="43" s="1"/>
  <c r="G93" i="43"/>
  <c r="J93" i="43" s="1"/>
  <c r="G92" i="43"/>
  <c r="J92" i="43" s="1"/>
  <c r="F92" i="43"/>
  <c r="F91" i="43"/>
  <c r="G91" i="43" s="1"/>
  <c r="G90" i="43"/>
  <c r="J90" i="43" s="1"/>
  <c r="F90" i="43"/>
  <c r="F89" i="43"/>
  <c r="G89" i="43" s="1"/>
  <c r="G88" i="43"/>
  <c r="J88" i="43" s="1"/>
  <c r="F88" i="43"/>
  <c r="F87" i="43"/>
  <c r="G87" i="43" s="1"/>
  <c r="G86" i="43"/>
  <c r="J86" i="43" s="1"/>
  <c r="F86" i="43"/>
  <c r="F85" i="43"/>
  <c r="G85" i="43" s="1"/>
  <c r="G84" i="43"/>
  <c r="J84" i="43" s="1"/>
  <c r="F84" i="43"/>
  <c r="F83" i="43"/>
  <c r="G83" i="43" s="1"/>
  <c r="G82" i="43"/>
  <c r="J82" i="43" s="1"/>
  <c r="F82" i="43"/>
  <c r="F81" i="43"/>
  <c r="G81" i="43" s="1"/>
  <c r="G80" i="43"/>
  <c r="J80" i="43" s="1"/>
  <c r="F80" i="43"/>
  <c r="F79" i="43"/>
  <c r="G79" i="43" s="1"/>
  <c r="G78" i="43"/>
  <c r="F78" i="43"/>
  <c r="F77" i="43"/>
  <c r="G77" i="43" s="1"/>
  <c r="H77" i="43" s="1"/>
  <c r="I76" i="43"/>
  <c r="G76" i="43"/>
  <c r="F76" i="43"/>
  <c r="J75" i="43"/>
  <c r="H75" i="43"/>
  <c r="G75" i="43"/>
  <c r="K75" i="43" s="1"/>
  <c r="F74" i="43"/>
  <c r="G74" i="43" s="1"/>
  <c r="H74" i="43" s="1"/>
  <c r="I73" i="43"/>
  <c r="G73" i="43"/>
  <c r="F73" i="43"/>
  <c r="F72" i="43"/>
  <c r="G72" i="43" s="1"/>
  <c r="H72" i="43" s="1"/>
  <c r="I71" i="43"/>
  <c r="G71" i="43"/>
  <c r="F71" i="43"/>
  <c r="F70" i="43"/>
  <c r="G70" i="43" s="1"/>
  <c r="H70" i="43" s="1"/>
  <c r="I69" i="43"/>
  <c r="G69" i="43"/>
  <c r="F69" i="43"/>
  <c r="F68" i="43"/>
  <c r="G68" i="43" s="1"/>
  <c r="H68" i="43" s="1"/>
  <c r="I67" i="43"/>
  <c r="G67" i="43"/>
  <c r="F67" i="43"/>
  <c r="F66" i="43"/>
  <c r="G66" i="43" s="1"/>
  <c r="H66" i="43" s="1"/>
  <c r="F65" i="43"/>
  <c r="G65" i="43" s="1"/>
  <c r="G64" i="43"/>
  <c r="K64" i="43" s="1"/>
  <c r="F64" i="43"/>
  <c r="F63" i="43"/>
  <c r="G63" i="43" s="1"/>
  <c r="G62" i="43"/>
  <c r="K62" i="43" s="1"/>
  <c r="G61" i="43"/>
  <c r="K61" i="43" s="1"/>
  <c r="F61" i="43"/>
  <c r="F60" i="43"/>
  <c r="G60" i="43" s="1"/>
  <c r="G59" i="43"/>
  <c r="K59" i="43" s="1"/>
  <c r="F59" i="43"/>
  <c r="F58" i="43"/>
  <c r="G58" i="43" s="1"/>
  <c r="G57" i="43"/>
  <c r="K57" i="43" s="1"/>
  <c r="F57" i="43"/>
  <c r="F56" i="43"/>
  <c r="G56" i="43" s="1"/>
  <c r="G55" i="43"/>
  <c r="K55" i="43" s="1"/>
  <c r="F55" i="43"/>
  <c r="F54" i="43"/>
  <c r="G54" i="43" s="1"/>
  <c r="G53" i="43"/>
  <c r="K53" i="43" s="1"/>
  <c r="F53" i="43"/>
  <c r="F52" i="43"/>
  <c r="G52" i="43" s="1"/>
  <c r="G51" i="43"/>
  <c r="K51" i="43" s="1"/>
  <c r="F51" i="43"/>
  <c r="J50" i="43"/>
  <c r="H50" i="43"/>
  <c r="G50" i="43"/>
  <c r="K50" i="43" s="1"/>
  <c r="F49" i="43"/>
  <c r="G49" i="43" s="1"/>
  <c r="G48" i="43"/>
  <c r="K48" i="43" s="1"/>
  <c r="F48" i="43"/>
  <c r="F47" i="43"/>
  <c r="G47" i="43" s="1"/>
  <c r="G46" i="43"/>
  <c r="K46" i="43" s="1"/>
  <c r="F46" i="43"/>
  <c r="F45" i="43"/>
  <c r="G45" i="43" s="1"/>
  <c r="G44" i="43"/>
  <c r="K44" i="43" s="1"/>
  <c r="F44" i="43"/>
  <c r="F43" i="43"/>
  <c r="G43" i="43" s="1"/>
  <c r="G42" i="43"/>
  <c r="K42" i="43" s="1"/>
  <c r="F42" i="43"/>
  <c r="F41" i="43"/>
  <c r="G41" i="43" s="1"/>
  <c r="G40" i="43"/>
  <c r="K40" i="43" s="1"/>
  <c r="F40" i="43"/>
  <c r="F39" i="43"/>
  <c r="G39" i="43" s="1"/>
  <c r="G38" i="43"/>
  <c r="K38" i="43" s="1"/>
  <c r="F38" i="43"/>
  <c r="J37" i="43"/>
  <c r="H37" i="43"/>
  <c r="G37" i="43"/>
  <c r="K37" i="43" s="1"/>
  <c r="F36" i="43"/>
  <c r="G36" i="43" s="1"/>
  <c r="G35" i="43"/>
  <c r="K35" i="43" s="1"/>
  <c r="F35" i="43"/>
  <c r="F34" i="43"/>
  <c r="G34" i="43" s="1"/>
  <c r="G33" i="43"/>
  <c r="K33" i="43" s="1"/>
  <c r="F33" i="43"/>
  <c r="F32" i="43"/>
  <c r="G32" i="43" s="1"/>
  <c r="G31" i="43"/>
  <c r="I31" i="43" s="1"/>
  <c r="F31" i="43"/>
  <c r="F30" i="43"/>
  <c r="G30" i="43" s="1"/>
  <c r="I29" i="43"/>
  <c r="G29" i="43"/>
  <c r="G28" i="43"/>
  <c r="F28" i="43"/>
  <c r="H27" i="43"/>
  <c r="F27" i="43"/>
  <c r="G27" i="43" s="1"/>
  <c r="G26" i="43"/>
  <c r="F26" i="43"/>
  <c r="H25" i="43"/>
  <c r="F25" i="43"/>
  <c r="G25" i="43" s="1"/>
  <c r="G24" i="43"/>
  <c r="I23" i="43"/>
  <c r="G23" i="43"/>
  <c r="F23" i="43"/>
  <c r="F22" i="43"/>
  <c r="G22" i="43" s="1"/>
  <c r="I21" i="43"/>
  <c r="G21" i="43"/>
  <c r="F21" i="43"/>
  <c r="F20" i="43"/>
  <c r="G20" i="43" s="1"/>
  <c r="I19" i="43"/>
  <c r="G19" i="43"/>
  <c r="F19" i="43"/>
  <c r="F18" i="43"/>
  <c r="G18" i="43" s="1"/>
  <c r="I17" i="43"/>
  <c r="G17" i="43"/>
  <c r="F17" i="43"/>
  <c r="G16" i="43"/>
  <c r="F16" i="43"/>
  <c r="F15" i="43"/>
  <c r="G15" i="43" s="1"/>
  <c r="G14" i="43"/>
  <c r="J14" i="43" s="1"/>
  <c r="F14" i="43"/>
  <c r="J13" i="43"/>
  <c r="H13" i="43"/>
  <c r="G13" i="43"/>
  <c r="K13" i="43" s="1"/>
  <c r="J12" i="43"/>
  <c r="H12" i="43"/>
  <c r="G12" i="43"/>
  <c r="K12" i="43" s="1"/>
  <c r="J11" i="43"/>
  <c r="H11" i="43"/>
  <c r="G11" i="43"/>
  <c r="K11" i="43" s="1"/>
  <c r="J10" i="43"/>
  <c r="H10" i="43"/>
  <c r="G10" i="43"/>
  <c r="K10" i="43" s="1"/>
  <c r="J9" i="43"/>
  <c r="H9" i="43"/>
  <c r="G9" i="43"/>
  <c r="K9" i="43" s="1"/>
  <c r="J8" i="43"/>
  <c r="H8" i="43"/>
  <c r="G8" i="43"/>
  <c r="K8" i="43" s="1"/>
  <c r="H176" i="42"/>
  <c r="G175" i="42"/>
  <c r="H175" i="42" s="1"/>
  <c r="G174" i="42"/>
  <c r="H174" i="42" s="1"/>
  <c r="G173" i="42"/>
  <c r="H173" i="42" s="1"/>
  <c r="G172" i="42"/>
  <c r="H172" i="42" s="1"/>
  <c r="F171" i="42"/>
  <c r="G171" i="42" s="1"/>
  <c r="H171" i="42" s="1"/>
  <c r="F170" i="42"/>
  <c r="G170" i="42" s="1"/>
  <c r="H170" i="42" s="1"/>
  <c r="F169" i="42"/>
  <c r="G169" i="42" s="1"/>
  <c r="H169" i="42" s="1"/>
  <c r="G168" i="42"/>
  <c r="H168" i="42" s="1"/>
  <c r="F168" i="42"/>
  <c r="F167" i="42"/>
  <c r="G167" i="42" s="1"/>
  <c r="H167" i="42" s="1"/>
  <c r="F166" i="42"/>
  <c r="G166" i="42" s="1"/>
  <c r="H166" i="42" s="1"/>
  <c r="F165" i="42"/>
  <c r="G165" i="42" s="1"/>
  <c r="H165" i="42" s="1"/>
  <c r="G164" i="42"/>
  <c r="H164" i="42" s="1"/>
  <c r="F164" i="42"/>
  <c r="F163" i="42"/>
  <c r="G163" i="42" s="1"/>
  <c r="H163" i="42" s="1"/>
  <c r="F162" i="42"/>
  <c r="G162" i="42" s="1"/>
  <c r="H162" i="42" s="1"/>
  <c r="J161" i="42"/>
  <c r="H161" i="42"/>
  <c r="I161" i="42" s="1"/>
  <c r="G161" i="42"/>
  <c r="H160" i="42"/>
  <c r="I160" i="42" s="1"/>
  <c r="F160" i="42"/>
  <c r="G160" i="42" s="1"/>
  <c r="F159" i="42"/>
  <c r="G159" i="42" s="1"/>
  <c r="H159" i="42" s="1"/>
  <c r="I159" i="42" s="1"/>
  <c r="F158" i="42"/>
  <c r="G158" i="42" s="1"/>
  <c r="H158" i="42" s="1"/>
  <c r="I158" i="42" s="1"/>
  <c r="G157" i="42"/>
  <c r="H157" i="42" s="1"/>
  <c r="I157" i="42" s="1"/>
  <c r="F157" i="42"/>
  <c r="H156" i="42"/>
  <c r="I156" i="42" s="1"/>
  <c r="F156" i="42"/>
  <c r="G156" i="42" s="1"/>
  <c r="F155" i="42"/>
  <c r="G155" i="42" s="1"/>
  <c r="H155" i="42" s="1"/>
  <c r="I155" i="42" s="1"/>
  <c r="F154" i="42"/>
  <c r="G154" i="42" s="1"/>
  <c r="H154" i="42" s="1"/>
  <c r="I154" i="42" s="1"/>
  <c r="G153" i="42"/>
  <c r="H153" i="42" s="1"/>
  <c r="I153" i="42" s="1"/>
  <c r="F153" i="42"/>
  <c r="F152" i="42"/>
  <c r="G152" i="42" s="1"/>
  <c r="H152" i="42" s="1"/>
  <c r="F151" i="42"/>
  <c r="G151" i="42" s="1"/>
  <c r="H151" i="42" s="1"/>
  <c r="I151" i="42" s="1"/>
  <c r="F150" i="42"/>
  <c r="G150" i="42" s="1"/>
  <c r="H150" i="42" s="1"/>
  <c r="G149" i="42"/>
  <c r="H149" i="42" s="1"/>
  <c r="I149" i="42" s="1"/>
  <c r="F149" i="42"/>
  <c r="F148" i="42"/>
  <c r="G148" i="42" s="1"/>
  <c r="H148" i="42" s="1"/>
  <c r="F147" i="42"/>
  <c r="G147" i="42" s="1"/>
  <c r="H147" i="42" s="1"/>
  <c r="I147" i="42" s="1"/>
  <c r="F146" i="42"/>
  <c r="G146" i="42" s="1"/>
  <c r="H146" i="42" s="1"/>
  <c r="G145" i="42"/>
  <c r="H145" i="42" s="1"/>
  <c r="I145" i="42" s="1"/>
  <c r="F145" i="42"/>
  <c r="F144" i="42"/>
  <c r="G144" i="42" s="1"/>
  <c r="H144" i="42" s="1"/>
  <c r="F143" i="42"/>
  <c r="G143" i="42" s="1"/>
  <c r="H143" i="42" s="1"/>
  <c r="I143" i="42" s="1"/>
  <c r="F142" i="42"/>
  <c r="G142" i="42" s="1"/>
  <c r="H142" i="42" s="1"/>
  <c r="G141" i="42"/>
  <c r="H141" i="42" s="1"/>
  <c r="I141" i="42" s="1"/>
  <c r="F141" i="42"/>
  <c r="F140" i="42"/>
  <c r="G140" i="42" s="1"/>
  <c r="H140" i="42" s="1"/>
  <c r="G139" i="42"/>
  <c r="H139" i="42" s="1"/>
  <c r="I139" i="42" s="1"/>
  <c r="G138" i="42"/>
  <c r="H138" i="42" s="1"/>
  <c r="I138" i="42" s="1"/>
  <c r="F138" i="42"/>
  <c r="F137" i="42"/>
  <c r="G137" i="42" s="1"/>
  <c r="H137" i="42" s="1"/>
  <c r="F136" i="42"/>
  <c r="G136" i="42" s="1"/>
  <c r="H136" i="42" s="1"/>
  <c r="I136" i="42" s="1"/>
  <c r="F135" i="42"/>
  <c r="G135" i="42" s="1"/>
  <c r="H135" i="42" s="1"/>
  <c r="G134" i="42"/>
  <c r="H134" i="42" s="1"/>
  <c r="I134" i="42" s="1"/>
  <c r="F134" i="42"/>
  <c r="F133" i="42"/>
  <c r="G133" i="42" s="1"/>
  <c r="H133" i="42" s="1"/>
  <c r="F132" i="42"/>
  <c r="G132" i="42" s="1"/>
  <c r="H132" i="42" s="1"/>
  <c r="I132" i="42" s="1"/>
  <c r="F131" i="42"/>
  <c r="G131" i="42" s="1"/>
  <c r="H131" i="42" s="1"/>
  <c r="G130" i="42"/>
  <c r="H130" i="42" s="1"/>
  <c r="F130" i="42"/>
  <c r="F129" i="42"/>
  <c r="G129" i="42" s="1"/>
  <c r="H129" i="42" s="1"/>
  <c r="F128" i="42"/>
  <c r="G128" i="42" s="1"/>
  <c r="H128" i="42" s="1"/>
  <c r="F127" i="42"/>
  <c r="G127" i="42" s="1"/>
  <c r="H127" i="42" s="1"/>
  <c r="G126" i="42"/>
  <c r="H126" i="42" s="1"/>
  <c r="F125" i="42"/>
  <c r="G125" i="42" s="1"/>
  <c r="H125" i="42" s="1"/>
  <c r="F124" i="42"/>
  <c r="G124" i="42" s="1"/>
  <c r="H124" i="42" s="1"/>
  <c r="G123" i="42"/>
  <c r="H123" i="42" s="1"/>
  <c r="F122" i="42"/>
  <c r="G122" i="42" s="1"/>
  <c r="H122" i="42" s="1"/>
  <c r="F121" i="42"/>
  <c r="G121" i="42" s="1"/>
  <c r="H121" i="42" s="1"/>
  <c r="G120" i="42"/>
  <c r="H120" i="42" s="1"/>
  <c r="F120" i="42"/>
  <c r="F119" i="42"/>
  <c r="G119" i="42" s="1"/>
  <c r="H119" i="42" s="1"/>
  <c r="F118" i="42"/>
  <c r="G118" i="42" s="1"/>
  <c r="H118" i="42" s="1"/>
  <c r="F117" i="42"/>
  <c r="G117" i="42" s="1"/>
  <c r="H117" i="42" s="1"/>
  <c r="G116" i="42"/>
  <c r="H116" i="42" s="1"/>
  <c r="F115" i="42"/>
  <c r="G115" i="42" s="1"/>
  <c r="H115" i="42" s="1"/>
  <c r="F114" i="42"/>
  <c r="G114" i="42" s="1"/>
  <c r="H114" i="42" s="1"/>
  <c r="G113" i="42"/>
  <c r="H113" i="42" s="1"/>
  <c r="F113" i="42"/>
  <c r="F112" i="42"/>
  <c r="G112" i="42" s="1"/>
  <c r="H112" i="42" s="1"/>
  <c r="F111" i="42"/>
  <c r="G111" i="42" s="1"/>
  <c r="H111" i="42" s="1"/>
  <c r="F110" i="42"/>
  <c r="G110" i="42" s="1"/>
  <c r="H110" i="42" s="1"/>
  <c r="G109" i="42"/>
  <c r="H109" i="42" s="1"/>
  <c r="F109" i="42"/>
  <c r="F108" i="42"/>
  <c r="G108" i="42" s="1"/>
  <c r="H108" i="42" s="1"/>
  <c r="F107" i="42"/>
  <c r="G107" i="42" s="1"/>
  <c r="H107" i="42" s="1"/>
  <c r="F106" i="42"/>
  <c r="G106" i="42" s="1"/>
  <c r="H106" i="42" s="1"/>
  <c r="G105" i="42"/>
  <c r="H105" i="42" s="1"/>
  <c r="F105" i="42"/>
  <c r="F104" i="42"/>
  <c r="G104" i="42" s="1"/>
  <c r="H104" i="42" s="1"/>
  <c r="G103" i="42"/>
  <c r="H103" i="42" s="1"/>
  <c r="G102" i="42"/>
  <c r="H102" i="42" s="1"/>
  <c r="F102" i="42"/>
  <c r="F101" i="42"/>
  <c r="G101" i="42" s="1"/>
  <c r="H101" i="42" s="1"/>
  <c r="F100" i="42"/>
  <c r="G100" i="42" s="1"/>
  <c r="H100" i="42" s="1"/>
  <c r="F99" i="42"/>
  <c r="G99" i="42" s="1"/>
  <c r="H99" i="42" s="1"/>
  <c r="G98" i="42"/>
  <c r="H98" i="42" s="1"/>
  <c r="F98" i="42"/>
  <c r="F97" i="42"/>
  <c r="G97" i="42" s="1"/>
  <c r="H97" i="42" s="1"/>
  <c r="F96" i="42"/>
  <c r="G96" i="42" s="1"/>
  <c r="H96" i="42" s="1"/>
  <c r="F95" i="42"/>
  <c r="G95" i="42" s="1"/>
  <c r="H95" i="42" s="1"/>
  <c r="G94" i="42"/>
  <c r="H94" i="42" s="1"/>
  <c r="F94" i="42"/>
  <c r="F93" i="42"/>
  <c r="G93" i="42" s="1"/>
  <c r="H93" i="42" s="1"/>
  <c r="G92" i="42"/>
  <c r="H92" i="42" s="1"/>
  <c r="G91" i="42"/>
  <c r="H91" i="42" s="1"/>
  <c r="F91" i="42"/>
  <c r="F90" i="42"/>
  <c r="G90" i="42" s="1"/>
  <c r="H90" i="42" s="1"/>
  <c r="F89" i="42"/>
  <c r="G89" i="42" s="1"/>
  <c r="H89" i="42" s="1"/>
  <c r="F88" i="42"/>
  <c r="G88" i="42" s="1"/>
  <c r="H88" i="42" s="1"/>
  <c r="G87" i="42"/>
  <c r="H87" i="42" s="1"/>
  <c r="F87" i="42"/>
  <c r="F86" i="42"/>
  <c r="G86" i="42" s="1"/>
  <c r="H86" i="42" s="1"/>
  <c r="F85" i="42"/>
  <c r="G85" i="42" s="1"/>
  <c r="H85" i="42" s="1"/>
  <c r="F84" i="42"/>
  <c r="G84" i="42" s="1"/>
  <c r="H84" i="42" s="1"/>
  <c r="G83" i="42"/>
  <c r="H83" i="42" s="1"/>
  <c r="F83" i="42"/>
  <c r="F82" i="42"/>
  <c r="G82" i="42" s="1"/>
  <c r="H82" i="42" s="1"/>
  <c r="F81" i="42"/>
  <c r="G81" i="42" s="1"/>
  <c r="H81" i="42" s="1"/>
  <c r="F80" i="42"/>
  <c r="G80" i="42" s="1"/>
  <c r="H80" i="42" s="1"/>
  <c r="G79" i="42"/>
  <c r="H79" i="42" s="1"/>
  <c r="F79" i="42"/>
  <c r="F78" i="42"/>
  <c r="G78" i="42" s="1"/>
  <c r="H78" i="42" s="1"/>
  <c r="F77" i="42"/>
  <c r="G77" i="42" s="1"/>
  <c r="H77" i="42" s="1"/>
  <c r="F76" i="42"/>
  <c r="G76" i="42" s="1"/>
  <c r="H76" i="42" s="1"/>
  <c r="G75" i="42"/>
  <c r="H75" i="42" s="1"/>
  <c r="F75" i="42"/>
  <c r="J74" i="42"/>
  <c r="H74" i="42"/>
  <c r="I74" i="42" s="1"/>
  <c r="G74" i="42"/>
  <c r="F73" i="42"/>
  <c r="G73" i="42" s="1"/>
  <c r="H73" i="42" s="1"/>
  <c r="I73" i="42" s="1"/>
  <c r="G72" i="42"/>
  <c r="H72" i="42" s="1"/>
  <c r="I72" i="42" s="1"/>
  <c r="F72" i="42"/>
  <c r="H71" i="42"/>
  <c r="I71" i="42" s="1"/>
  <c r="F71" i="42"/>
  <c r="G71" i="42" s="1"/>
  <c r="F70" i="42"/>
  <c r="G70" i="42" s="1"/>
  <c r="H70" i="42" s="1"/>
  <c r="I70" i="42" s="1"/>
  <c r="F69" i="42"/>
  <c r="G69" i="42" s="1"/>
  <c r="H69" i="42" s="1"/>
  <c r="I69" i="42" s="1"/>
  <c r="F68" i="42"/>
  <c r="G68" i="42" s="1"/>
  <c r="H68" i="42" s="1"/>
  <c r="G67" i="42"/>
  <c r="H67" i="42" s="1"/>
  <c r="F67" i="42"/>
  <c r="F66" i="42"/>
  <c r="G66" i="42" s="1"/>
  <c r="H66" i="42" s="1"/>
  <c r="F65" i="42"/>
  <c r="G65" i="42" s="1"/>
  <c r="H65" i="42" s="1"/>
  <c r="F64" i="42"/>
  <c r="G64" i="42" s="1"/>
  <c r="H64" i="42" s="1"/>
  <c r="G63" i="42"/>
  <c r="H63" i="42" s="1"/>
  <c r="F63" i="42"/>
  <c r="F62" i="42"/>
  <c r="G62" i="42" s="1"/>
  <c r="H62" i="42" s="1"/>
  <c r="G61" i="42"/>
  <c r="H61" i="42" s="1"/>
  <c r="G60" i="42"/>
  <c r="H60" i="42" s="1"/>
  <c r="F60" i="42"/>
  <c r="F59" i="42"/>
  <c r="G59" i="42" s="1"/>
  <c r="H59" i="42" s="1"/>
  <c r="F58" i="42"/>
  <c r="G58" i="42" s="1"/>
  <c r="H58" i="42" s="1"/>
  <c r="F57" i="42"/>
  <c r="G57" i="42" s="1"/>
  <c r="H57" i="42" s="1"/>
  <c r="G56" i="42"/>
  <c r="H56" i="42" s="1"/>
  <c r="F56" i="42"/>
  <c r="F55" i="42"/>
  <c r="G55" i="42" s="1"/>
  <c r="H55" i="42" s="1"/>
  <c r="F54" i="42"/>
  <c r="G54" i="42" s="1"/>
  <c r="H54" i="42" s="1"/>
  <c r="F53" i="42"/>
  <c r="G53" i="42" s="1"/>
  <c r="H53" i="42" s="1"/>
  <c r="G52" i="42"/>
  <c r="H52" i="42" s="1"/>
  <c r="F52" i="42"/>
  <c r="F51" i="42"/>
  <c r="G51" i="42" s="1"/>
  <c r="H51" i="42" s="1"/>
  <c r="F50" i="42"/>
  <c r="G50" i="42" s="1"/>
  <c r="H50" i="42" s="1"/>
  <c r="H49" i="42"/>
  <c r="I49" i="42" s="1"/>
  <c r="G49" i="42"/>
  <c r="F48" i="42"/>
  <c r="G48" i="42" s="1"/>
  <c r="H48" i="42" s="1"/>
  <c r="G47" i="42"/>
  <c r="H47" i="42" s="1"/>
  <c r="F47" i="42"/>
  <c r="F46" i="42"/>
  <c r="G46" i="42" s="1"/>
  <c r="H46" i="42" s="1"/>
  <c r="F45" i="42"/>
  <c r="G45" i="42" s="1"/>
  <c r="H45" i="42" s="1"/>
  <c r="F44" i="42"/>
  <c r="G44" i="42" s="1"/>
  <c r="H44" i="42" s="1"/>
  <c r="G43" i="42"/>
  <c r="H43" i="42" s="1"/>
  <c r="F43" i="42"/>
  <c r="F42" i="42"/>
  <c r="G42" i="42" s="1"/>
  <c r="H42" i="42" s="1"/>
  <c r="F41" i="42"/>
  <c r="G41" i="42" s="1"/>
  <c r="H41" i="42" s="1"/>
  <c r="F40" i="42"/>
  <c r="G40" i="42" s="1"/>
  <c r="H40" i="42" s="1"/>
  <c r="G39" i="42"/>
  <c r="H39" i="42" s="1"/>
  <c r="F39" i="42"/>
  <c r="F38" i="42"/>
  <c r="G38" i="42" s="1"/>
  <c r="H38" i="42" s="1"/>
  <c r="F37" i="42"/>
  <c r="G37" i="42" s="1"/>
  <c r="H37" i="42" s="1"/>
  <c r="H36" i="42"/>
  <c r="I36" i="42" s="1"/>
  <c r="G36" i="42"/>
  <c r="F35" i="42"/>
  <c r="G35" i="42" s="1"/>
  <c r="H35" i="42" s="1"/>
  <c r="G34" i="42"/>
  <c r="H34" i="42" s="1"/>
  <c r="F34" i="42"/>
  <c r="F33" i="42"/>
  <c r="G33" i="42" s="1"/>
  <c r="H33" i="42" s="1"/>
  <c r="F32" i="42"/>
  <c r="G32" i="42" s="1"/>
  <c r="H32" i="42" s="1"/>
  <c r="F31" i="42"/>
  <c r="G31" i="42" s="1"/>
  <c r="H31" i="42" s="1"/>
  <c r="G30" i="42"/>
  <c r="H30" i="42" s="1"/>
  <c r="F30" i="42"/>
  <c r="F29" i="42"/>
  <c r="G29" i="42" s="1"/>
  <c r="H29" i="42" s="1"/>
  <c r="G28" i="42"/>
  <c r="H28" i="42" s="1"/>
  <c r="G27" i="42"/>
  <c r="H27" i="42" s="1"/>
  <c r="F27" i="42"/>
  <c r="F26" i="42"/>
  <c r="G26" i="42" s="1"/>
  <c r="H26" i="42" s="1"/>
  <c r="F25" i="42"/>
  <c r="G25" i="42" s="1"/>
  <c r="H25" i="42" s="1"/>
  <c r="F24" i="42"/>
  <c r="G24" i="42" s="1"/>
  <c r="H24" i="42" s="1"/>
  <c r="G23" i="42"/>
  <c r="H23" i="42" s="1"/>
  <c r="I23" i="42" s="1"/>
  <c r="F22" i="42"/>
  <c r="G22" i="42" s="1"/>
  <c r="H22" i="42" s="1"/>
  <c r="F21" i="42"/>
  <c r="G21" i="42" s="1"/>
  <c r="H21" i="42" s="1"/>
  <c r="G20" i="42"/>
  <c r="H20" i="42" s="1"/>
  <c r="F20" i="42"/>
  <c r="F19" i="42"/>
  <c r="G19" i="42" s="1"/>
  <c r="H19" i="42" s="1"/>
  <c r="F18" i="42"/>
  <c r="G18" i="42" s="1"/>
  <c r="H18" i="42" s="1"/>
  <c r="I18" i="42" s="1"/>
  <c r="F17" i="42"/>
  <c r="G17" i="42" s="1"/>
  <c r="H17" i="42" s="1"/>
  <c r="G16" i="42"/>
  <c r="H16" i="42" s="1"/>
  <c r="F16" i="42"/>
  <c r="F15" i="42"/>
  <c r="G15" i="42" s="1"/>
  <c r="H15" i="42" s="1"/>
  <c r="F14" i="42"/>
  <c r="G14" i="42" s="1"/>
  <c r="H14" i="42" s="1"/>
  <c r="F13" i="42"/>
  <c r="G13" i="42" s="1"/>
  <c r="H13" i="42" s="1"/>
  <c r="G12" i="42"/>
  <c r="H12" i="42" s="1"/>
  <c r="I12" i="42" s="1"/>
  <c r="G11" i="42"/>
  <c r="H11" i="42" s="1"/>
  <c r="I11" i="42" s="1"/>
  <c r="G10" i="42"/>
  <c r="H10" i="42" s="1"/>
  <c r="G9" i="42"/>
  <c r="H9" i="42" s="1"/>
  <c r="I9" i="42" s="1"/>
  <c r="G8" i="42"/>
  <c r="H8" i="42" s="1"/>
  <c r="G7" i="42"/>
  <c r="H7" i="42" s="1"/>
  <c r="I7" i="42" s="1"/>
  <c r="K15" i="43" l="1"/>
  <c r="I15" i="43"/>
  <c r="J15" i="43"/>
  <c r="H15" i="43"/>
  <c r="I14" i="43"/>
  <c r="K14" i="43"/>
  <c r="K16" i="43"/>
  <c r="I16" i="43"/>
  <c r="J16" i="43"/>
  <c r="K18" i="43"/>
  <c r="I18" i="43"/>
  <c r="J18" i="43"/>
  <c r="K20" i="43"/>
  <c r="I20" i="43"/>
  <c r="J20" i="43"/>
  <c r="K22" i="43"/>
  <c r="I22" i="43"/>
  <c r="J22" i="43"/>
  <c r="J24" i="43"/>
  <c r="H24" i="43"/>
  <c r="K24" i="43"/>
  <c r="J26" i="43"/>
  <c r="H26" i="43"/>
  <c r="K26" i="43"/>
  <c r="J28" i="43"/>
  <c r="H28" i="43"/>
  <c r="K28" i="43"/>
  <c r="K30" i="43"/>
  <c r="I30" i="43"/>
  <c r="J30" i="43"/>
  <c r="J32" i="43"/>
  <c r="H32" i="43"/>
  <c r="K32" i="43"/>
  <c r="I32" i="43"/>
  <c r="J36" i="43"/>
  <c r="H36" i="43"/>
  <c r="K36" i="43"/>
  <c r="I36" i="43"/>
  <c r="J39" i="43"/>
  <c r="H39" i="43"/>
  <c r="K39" i="43"/>
  <c r="I39" i="43"/>
  <c r="J43" i="43"/>
  <c r="H43" i="43"/>
  <c r="K43" i="43"/>
  <c r="I43" i="43"/>
  <c r="J47" i="43"/>
  <c r="H47" i="43"/>
  <c r="K47" i="43"/>
  <c r="I47" i="43"/>
  <c r="J54" i="43"/>
  <c r="H54" i="43"/>
  <c r="K54" i="43"/>
  <c r="I54" i="43"/>
  <c r="J58" i="43"/>
  <c r="H58" i="43"/>
  <c r="K58" i="43"/>
  <c r="I58" i="43"/>
  <c r="J65" i="43"/>
  <c r="H65" i="43"/>
  <c r="I65" i="43"/>
  <c r="K65" i="43"/>
  <c r="I8" i="43"/>
  <c r="L8" i="43" s="1"/>
  <c r="I9" i="43"/>
  <c r="L9" i="43" s="1"/>
  <c r="I10" i="43"/>
  <c r="L10" i="43" s="1"/>
  <c r="I11" i="43"/>
  <c r="L11" i="43" s="1"/>
  <c r="I12" i="43"/>
  <c r="L12" i="43" s="1"/>
  <c r="I13" i="43"/>
  <c r="L13" i="43" s="1"/>
  <c r="H14" i="43"/>
  <c r="L14" i="43" s="1"/>
  <c r="H16" i="43"/>
  <c r="L16" i="43" s="1"/>
  <c r="J17" i="43"/>
  <c r="H17" i="43"/>
  <c r="L17" i="43" s="1"/>
  <c r="K17" i="43"/>
  <c r="H18" i="43"/>
  <c r="L18" i="43" s="1"/>
  <c r="J19" i="43"/>
  <c r="H19" i="43"/>
  <c r="L19" i="43" s="1"/>
  <c r="K19" i="43"/>
  <c r="H20" i="43"/>
  <c r="L20" i="43" s="1"/>
  <c r="J21" i="43"/>
  <c r="H21" i="43"/>
  <c r="L21" i="43" s="1"/>
  <c r="K21" i="43"/>
  <c r="H22" i="43"/>
  <c r="L22" i="43" s="1"/>
  <c r="J23" i="43"/>
  <c r="H23" i="43"/>
  <c r="L23" i="43" s="1"/>
  <c r="K23" i="43"/>
  <c r="I24" i="43"/>
  <c r="K25" i="43"/>
  <c r="I25" i="43"/>
  <c r="L25" i="43" s="1"/>
  <c r="J25" i="43"/>
  <c r="I26" i="43"/>
  <c r="K27" i="43"/>
  <c r="I27" i="43"/>
  <c r="L27" i="43" s="1"/>
  <c r="J27" i="43"/>
  <c r="I28" i="43"/>
  <c r="J29" i="43"/>
  <c r="H29" i="43"/>
  <c r="L29" i="43" s="1"/>
  <c r="K29" i="43"/>
  <c r="H30" i="43"/>
  <c r="L30" i="43" s="1"/>
  <c r="J31" i="43"/>
  <c r="H31" i="43"/>
  <c r="L31" i="43" s="1"/>
  <c r="K31" i="43"/>
  <c r="J34" i="43"/>
  <c r="H34" i="43"/>
  <c r="K34" i="43"/>
  <c r="I34" i="43"/>
  <c r="J41" i="43"/>
  <c r="H41" i="43"/>
  <c r="K41" i="43"/>
  <c r="I41" i="43"/>
  <c r="J45" i="43"/>
  <c r="H45" i="43"/>
  <c r="K45" i="43"/>
  <c r="I45" i="43"/>
  <c r="J49" i="43"/>
  <c r="H49" i="43"/>
  <c r="K49" i="43"/>
  <c r="I49" i="43"/>
  <c r="J52" i="43"/>
  <c r="H52" i="43"/>
  <c r="K52" i="43"/>
  <c r="I52" i="43"/>
  <c r="J56" i="43"/>
  <c r="H56" i="43"/>
  <c r="K56" i="43"/>
  <c r="I56" i="43"/>
  <c r="J60" i="43"/>
  <c r="H60" i="43"/>
  <c r="K60" i="43"/>
  <c r="I60" i="43"/>
  <c r="J63" i="43"/>
  <c r="H63" i="43"/>
  <c r="K63" i="43"/>
  <c r="I63" i="43"/>
  <c r="H33" i="43"/>
  <c r="J33" i="43"/>
  <c r="H35" i="43"/>
  <c r="J35" i="43"/>
  <c r="I37" i="43"/>
  <c r="L37" i="43" s="1"/>
  <c r="H38" i="43"/>
  <c r="J38" i="43"/>
  <c r="H40" i="43"/>
  <c r="J40" i="43"/>
  <c r="H42" i="43"/>
  <c r="J42" i="43"/>
  <c r="H44" i="43"/>
  <c r="J44" i="43"/>
  <c r="H46" i="43"/>
  <c r="J46" i="43"/>
  <c r="H48" i="43"/>
  <c r="J48" i="43"/>
  <c r="I50" i="43"/>
  <c r="L50" i="43" s="1"/>
  <c r="H51" i="43"/>
  <c r="J51" i="43"/>
  <c r="H53" i="43"/>
  <c r="J53" i="43"/>
  <c r="H55" i="43"/>
  <c r="J55" i="43"/>
  <c r="H57" i="43"/>
  <c r="J57" i="43"/>
  <c r="H59" i="43"/>
  <c r="J59" i="43"/>
  <c r="H61" i="43"/>
  <c r="J61" i="43"/>
  <c r="H62" i="43"/>
  <c r="J62" i="43"/>
  <c r="H64" i="43"/>
  <c r="J64" i="43"/>
  <c r="J67" i="43"/>
  <c r="H67" i="43"/>
  <c r="L67" i="43" s="1"/>
  <c r="K67" i="43"/>
  <c r="J69" i="43"/>
  <c r="H69" i="43"/>
  <c r="K69" i="43"/>
  <c r="J71" i="43"/>
  <c r="H71" i="43"/>
  <c r="L71" i="43" s="1"/>
  <c r="K71" i="43"/>
  <c r="J73" i="43"/>
  <c r="H73" i="43"/>
  <c r="K73" i="43"/>
  <c r="J76" i="43"/>
  <c r="H76" i="43"/>
  <c r="L76" i="43" s="1"/>
  <c r="K76" i="43"/>
  <c r="J78" i="43"/>
  <c r="H78" i="43"/>
  <c r="K78" i="43"/>
  <c r="K81" i="43"/>
  <c r="I81" i="43"/>
  <c r="J81" i="43"/>
  <c r="H81" i="43"/>
  <c r="L81" i="43" s="1"/>
  <c r="K85" i="43"/>
  <c r="I85" i="43"/>
  <c r="J85" i="43"/>
  <c r="H85" i="43"/>
  <c r="L85" i="43" s="1"/>
  <c r="K89" i="43"/>
  <c r="I89" i="43"/>
  <c r="J89" i="43"/>
  <c r="H89" i="43"/>
  <c r="L89" i="43" s="1"/>
  <c r="K96" i="43"/>
  <c r="I96" i="43"/>
  <c r="J96" i="43"/>
  <c r="H96" i="43"/>
  <c r="L96" i="43" s="1"/>
  <c r="K100" i="43"/>
  <c r="I100" i="43"/>
  <c r="J100" i="43"/>
  <c r="H100" i="43"/>
  <c r="L100" i="43" s="1"/>
  <c r="K107" i="43"/>
  <c r="I107" i="43"/>
  <c r="J107" i="43"/>
  <c r="H107" i="43"/>
  <c r="L107" i="43" s="1"/>
  <c r="K111" i="43"/>
  <c r="I111" i="43"/>
  <c r="J111" i="43"/>
  <c r="H111" i="43"/>
  <c r="L111" i="43" s="1"/>
  <c r="K115" i="43"/>
  <c r="I115" i="43"/>
  <c r="J115" i="43"/>
  <c r="H115" i="43"/>
  <c r="L115" i="43" s="1"/>
  <c r="K118" i="43"/>
  <c r="I118" i="43"/>
  <c r="J118" i="43"/>
  <c r="H118" i="43"/>
  <c r="L118" i="43" s="1"/>
  <c r="I33" i="43"/>
  <c r="I35" i="43"/>
  <c r="I38" i="43"/>
  <c r="I40" i="43"/>
  <c r="I42" i="43"/>
  <c r="I44" i="43"/>
  <c r="I46" i="43"/>
  <c r="I48" i="43"/>
  <c r="I51" i="43"/>
  <c r="I53" i="43"/>
  <c r="I55" i="43"/>
  <c r="I57" i="43"/>
  <c r="I59" i="43"/>
  <c r="I61" i="43"/>
  <c r="I62" i="43"/>
  <c r="I64" i="43"/>
  <c r="K66" i="43"/>
  <c r="I66" i="43"/>
  <c r="L66" i="43" s="1"/>
  <c r="J66" i="43"/>
  <c r="K68" i="43"/>
  <c r="I68" i="43"/>
  <c r="L68" i="43" s="1"/>
  <c r="J68" i="43"/>
  <c r="K70" i="43"/>
  <c r="I70" i="43"/>
  <c r="L70" i="43" s="1"/>
  <c r="J70" i="43"/>
  <c r="K72" i="43"/>
  <c r="I72" i="43"/>
  <c r="L72" i="43" s="1"/>
  <c r="J72" i="43"/>
  <c r="K74" i="43"/>
  <c r="I74" i="43"/>
  <c r="L74" i="43" s="1"/>
  <c r="J74" i="43"/>
  <c r="K77" i="43"/>
  <c r="I77" i="43"/>
  <c r="L77" i="43" s="1"/>
  <c r="J77" i="43"/>
  <c r="I78" i="43"/>
  <c r="K79" i="43"/>
  <c r="I79" i="43"/>
  <c r="J79" i="43"/>
  <c r="H79" i="43"/>
  <c r="K83" i="43"/>
  <c r="I83" i="43"/>
  <c r="J83" i="43"/>
  <c r="H83" i="43"/>
  <c r="K87" i="43"/>
  <c r="I87" i="43"/>
  <c r="J87" i="43"/>
  <c r="H87" i="43"/>
  <c r="K91" i="43"/>
  <c r="I91" i="43"/>
  <c r="J91" i="43"/>
  <c r="H91" i="43"/>
  <c r="K94" i="43"/>
  <c r="I94" i="43"/>
  <c r="J94" i="43"/>
  <c r="H94" i="43"/>
  <c r="K98" i="43"/>
  <c r="I98" i="43"/>
  <c r="J98" i="43"/>
  <c r="H98" i="43"/>
  <c r="K102" i="43"/>
  <c r="I102" i="43"/>
  <c r="J102" i="43"/>
  <c r="H102" i="43"/>
  <c r="K105" i="43"/>
  <c r="I105" i="43"/>
  <c r="J105" i="43"/>
  <c r="H105" i="43"/>
  <c r="K109" i="43"/>
  <c r="I109" i="43"/>
  <c r="J109" i="43"/>
  <c r="H109" i="43"/>
  <c r="K113" i="43"/>
  <c r="I113" i="43"/>
  <c r="J113" i="43"/>
  <c r="H113" i="43"/>
  <c r="K120" i="43"/>
  <c r="I120" i="43"/>
  <c r="J120" i="43"/>
  <c r="H120" i="43"/>
  <c r="I80" i="43"/>
  <c r="K80" i="43"/>
  <c r="I82" i="43"/>
  <c r="K82" i="43"/>
  <c r="I84" i="43"/>
  <c r="K84" i="43"/>
  <c r="I86" i="43"/>
  <c r="K86" i="43"/>
  <c r="I88" i="43"/>
  <c r="K88" i="43"/>
  <c r="I90" i="43"/>
  <c r="K90" i="43"/>
  <c r="I92" i="43"/>
  <c r="K92" i="43"/>
  <c r="I93" i="43"/>
  <c r="K93" i="43"/>
  <c r="I95" i="43"/>
  <c r="K95" i="43"/>
  <c r="I97" i="43"/>
  <c r="K97" i="43"/>
  <c r="I99" i="43"/>
  <c r="K99" i="43"/>
  <c r="I101" i="43"/>
  <c r="K101" i="43"/>
  <c r="I103" i="43"/>
  <c r="K103" i="43"/>
  <c r="I104" i="43"/>
  <c r="K104" i="43"/>
  <c r="I106" i="43"/>
  <c r="K106" i="43"/>
  <c r="I108" i="43"/>
  <c r="K108" i="43"/>
  <c r="I110" i="43"/>
  <c r="K110" i="43"/>
  <c r="I112" i="43"/>
  <c r="K112" i="43"/>
  <c r="I114" i="43"/>
  <c r="K114" i="43"/>
  <c r="I116" i="43"/>
  <c r="K116" i="43"/>
  <c r="I117" i="43"/>
  <c r="K117" i="43"/>
  <c r="I119" i="43"/>
  <c r="K119" i="43"/>
  <c r="J121" i="43"/>
  <c r="H121" i="43"/>
  <c r="K121" i="43"/>
  <c r="I121" i="43"/>
  <c r="J123" i="43"/>
  <c r="H123" i="43"/>
  <c r="K123" i="43"/>
  <c r="I123" i="43"/>
  <c r="K125" i="43"/>
  <c r="I125" i="43"/>
  <c r="J125" i="43"/>
  <c r="H125" i="43"/>
  <c r="J129" i="43"/>
  <c r="H129" i="43"/>
  <c r="K129" i="43"/>
  <c r="I129" i="43"/>
  <c r="J131" i="43"/>
  <c r="H131" i="43"/>
  <c r="K131" i="43"/>
  <c r="I131" i="43"/>
  <c r="J133" i="43"/>
  <c r="H133" i="43"/>
  <c r="K133" i="43"/>
  <c r="I133" i="43"/>
  <c r="J135" i="43"/>
  <c r="H135" i="43"/>
  <c r="K135" i="43"/>
  <c r="I135" i="43"/>
  <c r="J137" i="43"/>
  <c r="H137" i="43"/>
  <c r="K137" i="43"/>
  <c r="I137" i="43"/>
  <c r="J139" i="43"/>
  <c r="H139" i="43"/>
  <c r="K139" i="43"/>
  <c r="I139" i="43"/>
  <c r="K141" i="43"/>
  <c r="I141" i="43"/>
  <c r="J141" i="43"/>
  <c r="H141" i="43"/>
  <c r="L141" i="43" s="1"/>
  <c r="K143" i="43"/>
  <c r="I143" i="43"/>
  <c r="J143" i="43"/>
  <c r="H143" i="43"/>
  <c r="L143" i="43" s="1"/>
  <c r="K145" i="43"/>
  <c r="I145" i="43"/>
  <c r="J145" i="43"/>
  <c r="H145" i="43"/>
  <c r="L145" i="43" s="1"/>
  <c r="K147" i="43"/>
  <c r="I147" i="43"/>
  <c r="J147" i="43"/>
  <c r="H147" i="43"/>
  <c r="L147" i="43" s="1"/>
  <c r="I75" i="43"/>
  <c r="L75" i="43" s="1"/>
  <c r="H80" i="43"/>
  <c r="L80" i="43" s="1"/>
  <c r="H82" i="43"/>
  <c r="L82" i="43" s="1"/>
  <c r="H84" i="43"/>
  <c r="L84" i="43" s="1"/>
  <c r="H86" i="43"/>
  <c r="L86" i="43" s="1"/>
  <c r="H88" i="43"/>
  <c r="L88" i="43" s="1"/>
  <c r="H90" i="43"/>
  <c r="L90" i="43" s="1"/>
  <c r="H92" i="43"/>
  <c r="L92" i="43" s="1"/>
  <c r="H93" i="43"/>
  <c r="L93" i="43" s="1"/>
  <c r="H95" i="43"/>
  <c r="L95" i="43" s="1"/>
  <c r="H97" i="43"/>
  <c r="L97" i="43" s="1"/>
  <c r="H99" i="43"/>
  <c r="L99" i="43" s="1"/>
  <c r="H101" i="43"/>
  <c r="L101" i="43" s="1"/>
  <c r="H103" i="43"/>
  <c r="L103" i="43" s="1"/>
  <c r="H104" i="43"/>
  <c r="L104" i="43" s="1"/>
  <c r="H106" i="43"/>
  <c r="L106" i="43" s="1"/>
  <c r="H108" i="43"/>
  <c r="L108" i="43" s="1"/>
  <c r="H110" i="43"/>
  <c r="L110" i="43" s="1"/>
  <c r="H112" i="43"/>
  <c r="L112" i="43" s="1"/>
  <c r="H114" i="43"/>
  <c r="L114" i="43" s="1"/>
  <c r="H116" i="43"/>
  <c r="L116" i="43" s="1"/>
  <c r="H117" i="43"/>
  <c r="L117" i="43" s="1"/>
  <c r="H119" i="43"/>
  <c r="L119" i="43" s="1"/>
  <c r="K122" i="43"/>
  <c r="I122" i="43"/>
  <c r="J122" i="43"/>
  <c r="H122" i="43"/>
  <c r="J126" i="43"/>
  <c r="H126" i="43"/>
  <c r="K126" i="43"/>
  <c r="I126" i="43"/>
  <c r="K128" i="43"/>
  <c r="I128" i="43"/>
  <c r="J128" i="43"/>
  <c r="H128" i="43"/>
  <c r="K130" i="43"/>
  <c r="I130" i="43"/>
  <c r="J130" i="43"/>
  <c r="H130" i="43"/>
  <c r="K132" i="43"/>
  <c r="I132" i="43"/>
  <c r="J132" i="43"/>
  <c r="H132" i="43"/>
  <c r="K134" i="43"/>
  <c r="I134" i="43"/>
  <c r="J134" i="43"/>
  <c r="H134" i="43"/>
  <c r="K136" i="43"/>
  <c r="I136" i="43"/>
  <c r="J136" i="43"/>
  <c r="H136" i="43"/>
  <c r="L136" i="43" s="1"/>
  <c r="K138" i="43"/>
  <c r="I138" i="43"/>
  <c r="J138" i="43"/>
  <c r="H138" i="43"/>
  <c r="L138" i="43" s="1"/>
  <c r="J142" i="43"/>
  <c r="H142" i="43"/>
  <c r="K142" i="43"/>
  <c r="I142" i="43"/>
  <c r="J144" i="43"/>
  <c r="H144" i="43"/>
  <c r="K144" i="43"/>
  <c r="I144" i="43"/>
  <c r="J146" i="43"/>
  <c r="H146" i="43"/>
  <c r="K146" i="43"/>
  <c r="I146" i="43"/>
  <c r="I124" i="43"/>
  <c r="K124" i="43"/>
  <c r="I127" i="43"/>
  <c r="K127" i="43"/>
  <c r="I140" i="43"/>
  <c r="K140" i="43"/>
  <c r="J148" i="43"/>
  <c r="H148" i="43"/>
  <c r="L148" i="43" s="1"/>
  <c r="K148" i="43"/>
  <c r="J150" i="43"/>
  <c r="H150" i="43"/>
  <c r="K150" i="43"/>
  <c r="K155" i="43"/>
  <c r="I155" i="43"/>
  <c r="J155" i="43"/>
  <c r="H155" i="43"/>
  <c r="L155" i="43" s="1"/>
  <c r="K159" i="43"/>
  <c r="I159" i="43"/>
  <c r="J159" i="43"/>
  <c r="H159" i="43"/>
  <c r="L159" i="43" s="1"/>
  <c r="K166" i="43"/>
  <c r="I166" i="43"/>
  <c r="J166" i="43"/>
  <c r="H166" i="43"/>
  <c r="L166" i="43" s="1"/>
  <c r="K170" i="43"/>
  <c r="I170" i="43"/>
  <c r="J170" i="43"/>
  <c r="H170" i="43"/>
  <c r="L170" i="43" s="1"/>
  <c r="H124" i="43"/>
  <c r="L124" i="43" s="1"/>
  <c r="H127" i="43"/>
  <c r="L127" i="43" s="1"/>
  <c r="H140" i="43"/>
  <c r="L140" i="43" s="1"/>
  <c r="K149" i="43"/>
  <c r="I149" i="43"/>
  <c r="L149" i="43" s="1"/>
  <c r="J149" i="43"/>
  <c r="K151" i="43"/>
  <c r="I151" i="43"/>
  <c r="L151" i="43" s="1"/>
  <c r="J151" i="43"/>
  <c r="K153" i="43"/>
  <c r="I153" i="43"/>
  <c r="J153" i="43"/>
  <c r="H153" i="43"/>
  <c r="K157" i="43"/>
  <c r="I157" i="43"/>
  <c r="J157" i="43"/>
  <c r="H157" i="43"/>
  <c r="K161" i="43"/>
  <c r="I161" i="43"/>
  <c r="J161" i="43"/>
  <c r="H161" i="43"/>
  <c r="K164" i="43"/>
  <c r="I164" i="43"/>
  <c r="J164" i="43"/>
  <c r="H164" i="43"/>
  <c r="L164" i="43" s="1"/>
  <c r="K168" i="43"/>
  <c r="I168" i="43"/>
  <c r="J168" i="43"/>
  <c r="H168" i="43"/>
  <c r="L168" i="43" s="1"/>
  <c r="K172" i="43"/>
  <c r="I172" i="43"/>
  <c r="J172" i="43"/>
  <c r="H172" i="43"/>
  <c r="L172" i="43" s="1"/>
  <c r="I152" i="43"/>
  <c r="K152" i="43"/>
  <c r="I154" i="43"/>
  <c r="K154" i="43"/>
  <c r="I156" i="43"/>
  <c r="K156" i="43"/>
  <c r="I158" i="43"/>
  <c r="K158" i="43"/>
  <c r="I160" i="43"/>
  <c r="K160" i="43"/>
  <c r="I163" i="43"/>
  <c r="K163" i="43"/>
  <c r="I165" i="43"/>
  <c r="K165" i="43"/>
  <c r="I167" i="43"/>
  <c r="K167" i="43"/>
  <c r="I169" i="43"/>
  <c r="K169" i="43"/>
  <c r="I171" i="43"/>
  <c r="K171" i="43"/>
  <c r="H173" i="43"/>
  <c r="J173" i="43"/>
  <c r="H174" i="43"/>
  <c r="J174" i="43"/>
  <c r="H175" i="43"/>
  <c r="J175" i="43"/>
  <c r="H176" i="43"/>
  <c r="J176" i="43"/>
  <c r="H152" i="43"/>
  <c r="L152" i="43" s="1"/>
  <c r="H154" i="43"/>
  <c r="L154" i="43" s="1"/>
  <c r="H156" i="43"/>
  <c r="L156" i="43" s="1"/>
  <c r="H158" i="43"/>
  <c r="L158" i="43" s="1"/>
  <c r="H160" i="43"/>
  <c r="L160" i="43" s="1"/>
  <c r="I162" i="43"/>
  <c r="L162" i="43" s="1"/>
  <c r="H163" i="43"/>
  <c r="L163" i="43" s="1"/>
  <c r="H165" i="43"/>
  <c r="L165" i="43" s="1"/>
  <c r="H167" i="43"/>
  <c r="L167" i="43" s="1"/>
  <c r="H169" i="43"/>
  <c r="L169" i="43" s="1"/>
  <c r="H171" i="43"/>
  <c r="L171" i="43" s="1"/>
  <c r="I173" i="43"/>
  <c r="I174" i="43"/>
  <c r="I175" i="43"/>
  <c r="I176" i="43"/>
  <c r="I15" i="42"/>
  <c r="J15" i="42"/>
  <c r="I19" i="42"/>
  <c r="J19" i="42"/>
  <c r="I13" i="42"/>
  <c r="J13" i="42"/>
  <c r="I17" i="42"/>
  <c r="J17" i="42"/>
  <c r="I21" i="42"/>
  <c r="J21" i="42"/>
  <c r="I24" i="42"/>
  <c r="J24" i="42"/>
  <c r="I8" i="42"/>
  <c r="J8" i="42" s="1"/>
  <c r="I10" i="42"/>
  <c r="J10" i="42" s="1"/>
  <c r="I14" i="42"/>
  <c r="J14" i="42" s="1"/>
  <c r="I16" i="42"/>
  <c r="J16" i="42" s="1"/>
  <c r="I20" i="42"/>
  <c r="J20" i="42" s="1"/>
  <c r="I22" i="42"/>
  <c r="J22" i="42" s="1"/>
  <c r="I26" i="42"/>
  <c r="J26" i="42"/>
  <c r="I27" i="42"/>
  <c r="J27" i="42" s="1"/>
  <c r="I29" i="42"/>
  <c r="J29" i="42" s="1"/>
  <c r="I30" i="42"/>
  <c r="J30" i="42" s="1"/>
  <c r="I33" i="42"/>
  <c r="J33" i="42"/>
  <c r="I34" i="42"/>
  <c r="J34" i="42" s="1"/>
  <c r="I38" i="42"/>
  <c r="J38" i="42" s="1"/>
  <c r="I39" i="42"/>
  <c r="J39" i="42" s="1"/>
  <c r="I42" i="42"/>
  <c r="J42" i="42"/>
  <c r="I43" i="42"/>
  <c r="J43" i="42" s="1"/>
  <c r="I46" i="42"/>
  <c r="J46" i="42" s="1"/>
  <c r="I47" i="42"/>
  <c r="J47" i="42" s="1"/>
  <c r="I51" i="42"/>
  <c r="J51" i="42"/>
  <c r="I52" i="42"/>
  <c r="J52" i="42" s="1"/>
  <c r="I55" i="42"/>
  <c r="J55" i="42" s="1"/>
  <c r="I56" i="42"/>
  <c r="J56" i="42" s="1"/>
  <c r="I59" i="42"/>
  <c r="J59" i="42"/>
  <c r="I60" i="42"/>
  <c r="J60" i="42" s="1"/>
  <c r="I62" i="42"/>
  <c r="J62" i="42" s="1"/>
  <c r="I63" i="42"/>
  <c r="J63" i="42" s="1"/>
  <c r="I66" i="42"/>
  <c r="J66" i="42"/>
  <c r="I67" i="42"/>
  <c r="J67" i="42" s="1"/>
  <c r="I78" i="42"/>
  <c r="J78" i="42" s="1"/>
  <c r="I82" i="42"/>
  <c r="J82" i="42" s="1"/>
  <c r="I86" i="42"/>
  <c r="J86" i="42" s="1"/>
  <c r="I90" i="42"/>
  <c r="J90" i="42" s="1"/>
  <c r="I93" i="42"/>
  <c r="J93" i="42" s="1"/>
  <c r="J7" i="42"/>
  <c r="J9" i="42"/>
  <c r="J11" i="42"/>
  <c r="J12" i="42"/>
  <c r="J18" i="42"/>
  <c r="J23" i="42"/>
  <c r="I25" i="42"/>
  <c r="J25" i="42" s="1"/>
  <c r="I28" i="42"/>
  <c r="J28" i="42" s="1"/>
  <c r="I31" i="42"/>
  <c r="J31" i="42" s="1"/>
  <c r="I32" i="42"/>
  <c r="J32" i="42" s="1"/>
  <c r="I35" i="42"/>
  <c r="J35" i="42"/>
  <c r="I37" i="42"/>
  <c r="J37" i="42" s="1"/>
  <c r="I40" i="42"/>
  <c r="J40" i="42" s="1"/>
  <c r="I41" i="42"/>
  <c r="J41" i="42" s="1"/>
  <c r="I44" i="42"/>
  <c r="J44" i="42"/>
  <c r="I45" i="42"/>
  <c r="J45" i="42" s="1"/>
  <c r="I48" i="42"/>
  <c r="J48" i="42" s="1"/>
  <c r="I50" i="42"/>
  <c r="J50" i="42" s="1"/>
  <c r="I53" i="42"/>
  <c r="J53" i="42"/>
  <c r="I54" i="42"/>
  <c r="J54" i="42" s="1"/>
  <c r="I57" i="42"/>
  <c r="J57" i="42" s="1"/>
  <c r="I58" i="42"/>
  <c r="J58" i="42" s="1"/>
  <c r="I61" i="42"/>
  <c r="J61" i="42" s="1"/>
  <c r="I64" i="42"/>
  <c r="J64" i="42" s="1"/>
  <c r="I65" i="42"/>
  <c r="J65" i="42" s="1"/>
  <c r="I68" i="42"/>
  <c r="J68" i="42"/>
  <c r="I76" i="42"/>
  <c r="J76" i="42"/>
  <c r="I80" i="42"/>
  <c r="J80" i="42"/>
  <c r="I84" i="42"/>
  <c r="J84" i="42"/>
  <c r="I88" i="42"/>
  <c r="J88" i="42"/>
  <c r="I95" i="42"/>
  <c r="J95" i="42"/>
  <c r="J36" i="42"/>
  <c r="J49" i="42"/>
  <c r="I97" i="42"/>
  <c r="J97" i="42" s="1"/>
  <c r="I98" i="42"/>
  <c r="J98" i="42" s="1"/>
  <c r="I101" i="42"/>
  <c r="J101" i="42" s="1"/>
  <c r="I102" i="42"/>
  <c r="J102" i="42"/>
  <c r="I104" i="42"/>
  <c r="J104" i="42" s="1"/>
  <c r="I105" i="42"/>
  <c r="J105" i="42" s="1"/>
  <c r="I108" i="42"/>
  <c r="J108" i="42" s="1"/>
  <c r="I109" i="42"/>
  <c r="J109" i="42"/>
  <c r="I112" i="42"/>
  <c r="J112" i="42" s="1"/>
  <c r="I113" i="42"/>
  <c r="J113" i="42" s="1"/>
  <c r="I116" i="42"/>
  <c r="J116" i="42"/>
  <c r="I119" i="42"/>
  <c r="J119" i="42" s="1"/>
  <c r="I120" i="42"/>
  <c r="J120" i="42"/>
  <c r="I123" i="42"/>
  <c r="J123" i="42"/>
  <c r="I126" i="42"/>
  <c r="J126" i="42"/>
  <c r="I129" i="42"/>
  <c r="J129" i="42" s="1"/>
  <c r="I130" i="42"/>
  <c r="J130" i="42" s="1"/>
  <c r="I133" i="42"/>
  <c r="J133" i="42" s="1"/>
  <c r="I137" i="42"/>
  <c r="J137" i="42" s="1"/>
  <c r="I140" i="42"/>
  <c r="J140" i="42" s="1"/>
  <c r="I144" i="42"/>
  <c r="J144" i="42" s="1"/>
  <c r="I148" i="42"/>
  <c r="J148" i="42" s="1"/>
  <c r="I152" i="42"/>
  <c r="J152" i="42" s="1"/>
  <c r="I163" i="42"/>
  <c r="J163" i="42" s="1"/>
  <c r="J69" i="42"/>
  <c r="J70" i="42"/>
  <c r="J71" i="42"/>
  <c r="J72" i="42"/>
  <c r="J73" i="42"/>
  <c r="I75" i="42"/>
  <c r="J75" i="42" s="1"/>
  <c r="I77" i="42"/>
  <c r="J77" i="42" s="1"/>
  <c r="I79" i="42"/>
  <c r="J79" i="42" s="1"/>
  <c r="I81" i="42"/>
  <c r="J81" i="42" s="1"/>
  <c r="I83" i="42"/>
  <c r="J83" i="42" s="1"/>
  <c r="I85" i="42"/>
  <c r="J85" i="42" s="1"/>
  <c r="I87" i="42"/>
  <c r="J87" i="42" s="1"/>
  <c r="I89" i="42"/>
  <c r="J89" i="42" s="1"/>
  <c r="I91" i="42"/>
  <c r="J91" i="42" s="1"/>
  <c r="I92" i="42"/>
  <c r="J92" i="42" s="1"/>
  <c r="I94" i="42"/>
  <c r="J94" i="42" s="1"/>
  <c r="I96" i="42"/>
  <c r="J96" i="42" s="1"/>
  <c r="I99" i="42"/>
  <c r="J99" i="42" s="1"/>
  <c r="I100" i="42"/>
  <c r="J100" i="42" s="1"/>
  <c r="I103" i="42"/>
  <c r="J103" i="42" s="1"/>
  <c r="I106" i="42"/>
  <c r="J106" i="42" s="1"/>
  <c r="I107" i="42"/>
  <c r="J107" i="42" s="1"/>
  <c r="J110" i="42"/>
  <c r="I110" i="42"/>
  <c r="I111" i="42"/>
  <c r="J111" i="42" s="1"/>
  <c r="I114" i="42"/>
  <c r="J114" i="42" s="1"/>
  <c r="I115" i="42"/>
  <c r="J115" i="42" s="1"/>
  <c r="J117" i="42"/>
  <c r="I117" i="42"/>
  <c r="I118" i="42"/>
  <c r="J118" i="42" s="1"/>
  <c r="I121" i="42"/>
  <c r="J121" i="42" s="1"/>
  <c r="I122" i="42"/>
  <c r="J122" i="42" s="1"/>
  <c r="J124" i="42"/>
  <c r="I124" i="42"/>
  <c r="I125" i="42"/>
  <c r="J125" i="42" s="1"/>
  <c r="I127" i="42"/>
  <c r="J127" i="42" s="1"/>
  <c r="I128" i="42"/>
  <c r="J128" i="42" s="1"/>
  <c r="I131" i="42"/>
  <c r="J131" i="42" s="1"/>
  <c r="I135" i="42"/>
  <c r="J135" i="42" s="1"/>
  <c r="I142" i="42"/>
  <c r="J142" i="42" s="1"/>
  <c r="I146" i="42"/>
  <c r="J146" i="42" s="1"/>
  <c r="I150" i="42"/>
  <c r="J150" i="42" s="1"/>
  <c r="I165" i="42"/>
  <c r="J165" i="42" s="1"/>
  <c r="I167" i="42"/>
  <c r="J167" i="42" s="1"/>
  <c r="I168" i="42"/>
  <c r="J168" i="42"/>
  <c r="I171" i="42"/>
  <c r="J171" i="42" s="1"/>
  <c r="I173" i="42"/>
  <c r="J173" i="42" s="1"/>
  <c r="I175" i="42"/>
  <c r="J175" i="42" s="1"/>
  <c r="J132" i="42"/>
  <c r="J134" i="42"/>
  <c r="J136" i="42"/>
  <c r="J138" i="42"/>
  <c r="J139" i="42"/>
  <c r="J141" i="42"/>
  <c r="J143" i="42"/>
  <c r="J145" i="42"/>
  <c r="J147" i="42"/>
  <c r="J149" i="42"/>
  <c r="J151" i="42"/>
  <c r="J153" i="42"/>
  <c r="J154" i="42"/>
  <c r="J155" i="42"/>
  <c r="J156" i="42"/>
  <c r="J157" i="42"/>
  <c r="J158" i="42"/>
  <c r="J159" i="42"/>
  <c r="J160" i="42"/>
  <c r="I162" i="42"/>
  <c r="J162" i="42" s="1"/>
  <c r="I164" i="42"/>
  <c r="J164" i="42" s="1"/>
  <c r="I166" i="42"/>
  <c r="J166" i="42" s="1"/>
  <c r="I169" i="42"/>
  <c r="J169" i="42" s="1"/>
  <c r="I170" i="42"/>
  <c r="J170" i="42"/>
  <c r="I172" i="42"/>
  <c r="J172" i="42" s="1"/>
  <c r="I174" i="42"/>
  <c r="J174" i="42" s="1"/>
  <c r="L146" i="43" l="1"/>
  <c r="L144" i="43"/>
  <c r="L142" i="43"/>
  <c r="L134" i="43"/>
  <c r="L132" i="43"/>
  <c r="L130" i="43"/>
  <c r="L128" i="43"/>
  <c r="L126" i="43"/>
  <c r="L122" i="43"/>
  <c r="L48" i="43"/>
  <c r="L46" i="43"/>
  <c r="L44" i="43"/>
  <c r="L42" i="43"/>
  <c r="L40" i="43"/>
  <c r="L38" i="43"/>
  <c r="L63" i="43"/>
  <c r="L60" i="43"/>
  <c r="L56" i="43"/>
  <c r="L52" i="43"/>
  <c r="L36" i="43"/>
  <c r="L32" i="43"/>
  <c r="L28" i="43"/>
  <c r="L24" i="43"/>
  <c r="L176" i="43"/>
  <c r="L175" i="43"/>
  <c r="L174" i="43"/>
  <c r="L173" i="43"/>
  <c r="L161" i="43"/>
  <c r="L157" i="43"/>
  <c r="L153" i="43"/>
  <c r="L150" i="43"/>
  <c r="L139" i="43"/>
  <c r="L137" i="43"/>
  <c r="L135" i="43"/>
  <c r="L133" i="43"/>
  <c r="L131" i="43"/>
  <c r="L129" i="43"/>
  <c r="L125" i="43"/>
  <c r="L123" i="43"/>
  <c r="L121" i="43"/>
  <c r="L120" i="43"/>
  <c r="L113" i="43"/>
  <c r="L109" i="43"/>
  <c r="L105" i="43"/>
  <c r="L102" i="43"/>
  <c r="L98" i="43"/>
  <c r="L94" i="43"/>
  <c r="L91" i="43"/>
  <c r="L87" i="43"/>
  <c r="L83" i="43"/>
  <c r="L79" i="43"/>
  <c r="L78" i="43"/>
  <c r="L73" i="43"/>
  <c r="L69" i="43"/>
  <c r="L64" i="43"/>
  <c r="L62" i="43"/>
  <c r="L61" i="43"/>
  <c r="L59" i="43"/>
  <c r="L57" i="43"/>
  <c r="L55" i="43"/>
  <c r="L53" i="43"/>
  <c r="L51" i="43"/>
  <c r="L35" i="43"/>
  <c r="L33" i="43"/>
  <c r="L49" i="43"/>
  <c r="L45" i="43"/>
  <c r="L41" i="43"/>
  <c r="L34" i="43"/>
  <c r="L65" i="43"/>
  <c r="L58" i="43"/>
  <c r="L54" i="43"/>
  <c r="L47" i="43"/>
  <c r="L43" i="43"/>
  <c r="L39" i="43"/>
  <c r="L26" i="43"/>
  <c r="L15" i="43"/>
  <c r="L177" i="43" s="1"/>
  <c r="J176" i="42"/>
  <c r="F10" i="32" l="1"/>
  <c r="F9" i="32"/>
  <c r="F9" i="36" l="1"/>
  <c r="F8" i="36"/>
  <c r="F6" i="36"/>
  <c r="F7" i="36"/>
  <c r="F8" i="32" l="1"/>
  <c r="F7" i="32"/>
  <c r="F6" i="32"/>
  <c r="C27" i="23" l="1"/>
  <c r="C24" i="23"/>
  <c r="F14" i="33"/>
  <c r="F15" i="33"/>
  <c r="F16" i="33"/>
  <c r="F17" i="33"/>
  <c r="F18" i="33"/>
  <c r="F19" i="33"/>
  <c r="F20" i="33"/>
  <c r="F13" i="33"/>
  <c r="F29" i="39"/>
  <c r="F28" i="39"/>
  <c r="F27" i="39"/>
  <c r="F26" i="39"/>
  <c r="F25" i="39"/>
  <c r="F24" i="39"/>
  <c r="F23" i="39"/>
  <c r="F22" i="39"/>
  <c r="F21" i="39"/>
  <c r="F20" i="39"/>
  <c r="F19" i="39"/>
  <c r="F18" i="39"/>
  <c r="F17" i="39"/>
  <c r="F16" i="39"/>
  <c r="E16" i="39"/>
  <c r="F15" i="39"/>
  <c r="F14" i="39"/>
  <c r="F13" i="39"/>
  <c r="F12" i="39"/>
  <c r="F11" i="39"/>
  <c r="F10" i="39"/>
  <c r="F9" i="39"/>
  <c r="F8" i="39"/>
  <c r="F7" i="39"/>
  <c r="F6" i="39"/>
  <c r="F5" i="39"/>
  <c r="F30" i="39" s="1"/>
  <c r="G379" i="20"/>
  <c r="G380" i="20"/>
  <c r="G378" i="20"/>
  <c r="G14" i="20"/>
  <c r="F23" i="37"/>
  <c r="F24" i="37"/>
  <c r="F25" i="37"/>
  <c r="F26" i="37"/>
  <c r="F27" i="37"/>
  <c r="F28" i="37"/>
  <c r="F29" i="37"/>
  <c r="F22" i="37"/>
  <c r="F21" i="37" s="1"/>
  <c r="F15" i="37"/>
  <c r="F16" i="37"/>
  <c r="F17" i="37"/>
  <c r="F18" i="37"/>
  <c r="F19" i="37"/>
  <c r="F20" i="37"/>
  <c r="F14" i="37"/>
  <c r="F13" i="37" s="1"/>
  <c r="F8" i="37"/>
  <c r="F6" i="37" s="1"/>
  <c r="F9" i="37"/>
  <c r="F10" i="37"/>
  <c r="F11" i="37"/>
  <c r="F12" i="37"/>
  <c r="F7" i="37"/>
  <c r="F7" i="33"/>
  <c r="F8" i="33"/>
  <c r="F9" i="33"/>
  <c r="F6" i="33"/>
  <c r="I61" i="28"/>
  <c r="I60" i="28"/>
  <c r="I59" i="28"/>
  <c r="I58" i="28"/>
  <c r="I57" i="28"/>
  <c r="I62" i="28" s="1"/>
  <c r="H53" i="28"/>
  <c r="I53" i="28"/>
  <c r="H52" i="28"/>
  <c r="I52" i="28" s="1"/>
  <c r="H51" i="28"/>
  <c r="I51" i="28"/>
  <c r="H50" i="28"/>
  <c r="I50" i="28" s="1"/>
  <c r="H49" i="28"/>
  <c r="I49" i="28"/>
  <c r="H48" i="28"/>
  <c r="I48" i="28" s="1"/>
  <c r="H46" i="28"/>
  <c r="I46" i="28"/>
  <c r="H45" i="28"/>
  <c r="I45" i="28" s="1"/>
  <c r="H44" i="28"/>
  <c r="I44" i="28"/>
  <c r="H43" i="28"/>
  <c r="I43" i="28" s="1"/>
  <c r="H42" i="28"/>
  <c r="I42" i="28"/>
  <c r="H41" i="28"/>
  <c r="I41" i="28" s="1"/>
  <c r="H40" i="28"/>
  <c r="I40" i="28"/>
  <c r="H39" i="28"/>
  <c r="I39" i="28" s="1"/>
  <c r="H38" i="28"/>
  <c r="I38" i="28"/>
  <c r="H36" i="28"/>
  <c r="I36" i="28" s="1"/>
  <c r="H35" i="28"/>
  <c r="I35" i="28"/>
  <c r="H34" i="28"/>
  <c r="I34" i="28" s="1"/>
  <c r="H33" i="28"/>
  <c r="I33" i="28"/>
  <c r="H32" i="28"/>
  <c r="I32" i="28" s="1"/>
  <c r="H31" i="28"/>
  <c r="I31" i="28"/>
  <c r="H30" i="28"/>
  <c r="I30" i="28" s="1"/>
  <c r="H28" i="28"/>
  <c r="I28" i="28"/>
  <c r="H27" i="28"/>
  <c r="I27" i="28"/>
  <c r="H26" i="28"/>
  <c r="I26" i="28"/>
  <c r="H25" i="28"/>
  <c r="I25" i="28"/>
  <c r="H24" i="28"/>
  <c r="I24" i="28"/>
  <c r="H23" i="28"/>
  <c r="I23" i="28"/>
  <c r="H22" i="28"/>
  <c r="I22" i="28"/>
  <c r="H21" i="28"/>
  <c r="I21" i="28"/>
  <c r="H20" i="28"/>
  <c r="H19" i="28"/>
  <c r="I19" i="28" s="1"/>
  <c r="H18" i="28"/>
  <c r="I18" i="28" s="1"/>
  <c r="H17" i="28"/>
  <c r="I17" i="28" s="1"/>
  <c r="H16" i="28"/>
  <c r="I16" i="28" s="1"/>
  <c r="H15" i="28"/>
  <c r="I15" i="28" s="1"/>
  <c r="H13" i="28"/>
  <c r="I13" i="28" s="1"/>
  <c r="H12" i="28"/>
  <c r="I12" i="28" s="1"/>
  <c r="H11" i="28"/>
  <c r="I11" i="28" s="1"/>
  <c r="H10" i="28"/>
  <c r="I10" i="28" s="1"/>
  <c r="H9" i="28"/>
  <c r="I9" i="28" s="1"/>
  <c r="H8" i="28"/>
  <c r="I8" i="28" s="1"/>
  <c r="G122" i="20"/>
  <c r="O375" i="20"/>
  <c r="I375" i="20"/>
  <c r="G375" i="20"/>
  <c r="F375" i="20"/>
  <c r="O374" i="20"/>
  <c r="I374" i="20"/>
  <c r="G374" i="20"/>
  <c r="F374" i="20"/>
  <c r="O373" i="20"/>
  <c r="I373" i="20"/>
  <c r="G373" i="20"/>
  <c r="F373" i="20"/>
  <c r="O372" i="20"/>
  <c r="I372" i="20"/>
  <c r="G372" i="20"/>
  <c r="F372" i="20"/>
  <c r="O371" i="20"/>
  <c r="I371" i="20"/>
  <c r="G371" i="20"/>
  <c r="F371" i="20"/>
  <c r="O370" i="20"/>
  <c r="I370" i="20"/>
  <c r="G370" i="20"/>
  <c r="F370" i="20"/>
  <c r="O369" i="20"/>
  <c r="I369" i="20"/>
  <c r="G369" i="20"/>
  <c r="F369" i="20"/>
  <c r="O368" i="20"/>
  <c r="I368" i="20"/>
  <c r="G368" i="20"/>
  <c r="F368" i="20"/>
  <c r="O367" i="20"/>
  <c r="I367" i="20"/>
  <c r="G367" i="20"/>
  <c r="F367" i="20"/>
  <c r="O366" i="20"/>
  <c r="I366" i="20"/>
  <c r="G366" i="20"/>
  <c r="F366" i="20"/>
  <c r="O365" i="20"/>
  <c r="I365" i="20"/>
  <c r="G365" i="20"/>
  <c r="F365" i="20"/>
  <c r="O364" i="20"/>
  <c r="I364" i="20"/>
  <c r="G364" i="20"/>
  <c r="F364" i="20"/>
  <c r="O363" i="20"/>
  <c r="I363" i="20"/>
  <c r="G363" i="20"/>
  <c r="F363" i="20"/>
  <c r="O362" i="20"/>
  <c r="I362" i="20"/>
  <c r="G362" i="20"/>
  <c r="F362" i="20"/>
  <c r="O361" i="20"/>
  <c r="I361" i="20"/>
  <c r="G361" i="20"/>
  <c r="F361" i="20"/>
  <c r="O360" i="20"/>
  <c r="I360" i="20"/>
  <c r="G360" i="20"/>
  <c r="F360" i="20"/>
  <c r="O359" i="20"/>
  <c r="I359" i="20"/>
  <c r="G359" i="20"/>
  <c r="F359" i="20"/>
  <c r="O358" i="20"/>
  <c r="I358" i="20"/>
  <c r="G358" i="20"/>
  <c r="F358" i="20"/>
  <c r="O357" i="20"/>
  <c r="I357" i="20"/>
  <c r="G357" i="20"/>
  <c r="F357" i="20"/>
  <c r="O356" i="20"/>
  <c r="I356" i="20"/>
  <c r="G356" i="20"/>
  <c r="F356" i="20"/>
  <c r="O355" i="20"/>
  <c r="I355" i="20"/>
  <c r="G355" i="20"/>
  <c r="F355" i="20"/>
  <c r="O354" i="20"/>
  <c r="I354" i="20"/>
  <c r="G354" i="20"/>
  <c r="F354" i="20"/>
  <c r="O353" i="20"/>
  <c r="I353" i="20"/>
  <c r="G353" i="20"/>
  <c r="F353" i="20"/>
  <c r="O352" i="20"/>
  <c r="I352" i="20"/>
  <c r="G352" i="20"/>
  <c r="F352" i="20"/>
  <c r="O351" i="20"/>
  <c r="I351" i="20"/>
  <c r="G351" i="20"/>
  <c r="F351" i="20"/>
  <c r="O350" i="20"/>
  <c r="I350" i="20"/>
  <c r="G350" i="20"/>
  <c r="F350" i="20"/>
  <c r="O349" i="20"/>
  <c r="I349" i="20"/>
  <c r="G349" i="20"/>
  <c r="F349" i="20"/>
  <c r="O348" i="20"/>
  <c r="I348" i="20"/>
  <c r="G348" i="20"/>
  <c r="F348" i="20"/>
  <c r="O347" i="20"/>
  <c r="I347" i="20"/>
  <c r="G347" i="20"/>
  <c r="F347" i="20"/>
  <c r="O346" i="20"/>
  <c r="I346" i="20"/>
  <c r="G346" i="20"/>
  <c r="F346" i="20"/>
  <c r="O345" i="20"/>
  <c r="I345" i="20"/>
  <c r="G345" i="20"/>
  <c r="F345" i="20"/>
  <c r="O344" i="20"/>
  <c r="I344" i="20"/>
  <c r="G344" i="20"/>
  <c r="F344" i="20"/>
  <c r="O343" i="20"/>
  <c r="I343" i="20"/>
  <c r="G343" i="20"/>
  <c r="F343" i="20"/>
  <c r="O342" i="20"/>
  <c r="I342" i="20"/>
  <c r="G342" i="20"/>
  <c r="F342" i="20"/>
  <c r="O341" i="20"/>
  <c r="I341" i="20"/>
  <c r="G341" i="20"/>
  <c r="F341" i="20"/>
  <c r="O340" i="20"/>
  <c r="I340" i="20"/>
  <c r="G340" i="20"/>
  <c r="F340" i="20"/>
  <c r="O339" i="20"/>
  <c r="I339" i="20"/>
  <c r="G339" i="20"/>
  <c r="F339" i="20"/>
  <c r="O338" i="20"/>
  <c r="I338" i="20"/>
  <c r="G338" i="20"/>
  <c r="F338" i="20"/>
  <c r="O337" i="20"/>
  <c r="I337" i="20"/>
  <c r="G337" i="20"/>
  <c r="F337" i="20"/>
  <c r="O336" i="20"/>
  <c r="I336" i="20"/>
  <c r="G336" i="20"/>
  <c r="F336" i="20"/>
  <c r="O335" i="20"/>
  <c r="I335" i="20"/>
  <c r="G335" i="20"/>
  <c r="F335" i="20"/>
  <c r="O334" i="20"/>
  <c r="I334" i="20"/>
  <c r="G334" i="20"/>
  <c r="F334" i="20"/>
  <c r="O333" i="20"/>
  <c r="I333" i="20"/>
  <c r="G333" i="20"/>
  <c r="F333" i="20"/>
  <c r="O332" i="20"/>
  <c r="I332" i="20"/>
  <c r="G332" i="20"/>
  <c r="F332" i="20"/>
  <c r="O331" i="20"/>
  <c r="I331" i="20"/>
  <c r="G331" i="20"/>
  <c r="F331" i="20"/>
  <c r="O330" i="20"/>
  <c r="I330" i="20"/>
  <c r="G330" i="20"/>
  <c r="F330" i="20"/>
  <c r="O329" i="20"/>
  <c r="I329" i="20"/>
  <c r="G329" i="20"/>
  <c r="F329" i="20"/>
  <c r="O328" i="20"/>
  <c r="I328" i="20"/>
  <c r="G328" i="20"/>
  <c r="F328" i="20"/>
  <c r="O327" i="20"/>
  <c r="I327" i="20"/>
  <c r="G327" i="20"/>
  <c r="F327" i="20"/>
  <c r="O326" i="20"/>
  <c r="I326" i="20"/>
  <c r="G326" i="20"/>
  <c r="F326" i="20"/>
  <c r="O325" i="20"/>
  <c r="I325" i="20"/>
  <c r="G325" i="20"/>
  <c r="F325" i="20"/>
  <c r="O324" i="20"/>
  <c r="I324" i="20"/>
  <c r="G324" i="20"/>
  <c r="F324" i="20"/>
  <c r="O323" i="20"/>
  <c r="I323" i="20"/>
  <c r="G323" i="20"/>
  <c r="F323" i="20"/>
  <c r="O322" i="20"/>
  <c r="I322" i="20"/>
  <c r="G322" i="20"/>
  <c r="F322" i="20"/>
  <c r="O321" i="20"/>
  <c r="I321" i="20"/>
  <c r="G321" i="20"/>
  <c r="F321" i="20"/>
  <c r="O320" i="20"/>
  <c r="I320" i="20"/>
  <c r="G320" i="20"/>
  <c r="F320" i="20"/>
  <c r="O319" i="20"/>
  <c r="I319" i="20"/>
  <c r="G319" i="20"/>
  <c r="F319" i="20"/>
  <c r="O318" i="20"/>
  <c r="I318" i="20"/>
  <c r="G318" i="20"/>
  <c r="F318" i="20"/>
  <c r="O317" i="20"/>
  <c r="I317" i="20"/>
  <c r="G317" i="20"/>
  <c r="F317" i="20"/>
  <c r="O316" i="20"/>
  <c r="I316" i="20"/>
  <c r="G316" i="20"/>
  <c r="F316" i="20"/>
  <c r="O315" i="20"/>
  <c r="I315" i="20"/>
  <c r="G315" i="20"/>
  <c r="F315" i="20"/>
  <c r="O314" i="20"/>
  <c r="I314" i="20"/>
  <c r="G314" i="20"/>
  <c r="F314" i="20"/>
  <c r="O313" i="20"/>
  <c r="I313" i="20"/>
  <c r="G313" i="20"/>
  <c r="F313" i="20"/>
  <c r="O312" i="20"/>
  <c r="I312" i="20"/>
  <c r="G312" i="20"/>
  <c r="F312" i="20"/>
  <c r="O311" i="20"/>
  <c r="I311" i="20"/>
  <c r="G311" i="20"/>
  <c r="F311" i="20"/>
  <c r="O310" i="20"/>
  <c r="I310" i="20"/>
  <c r="G310" i="20"/>
  <c r="F310" i="20"/>
  <c r="O309" i="20"/>
  <c r="I309" i="20"/>
  <c r="G309" i="20"/>
  <c r="F309" i="20"/>
  <c r="O308" i="20"/>
  <c r="I308" i="20"/>
  <c r="G308" i="20"/>
  <c r="F308" i="20"/>
  <c r="O307" i="20"/>
  <c r="I307" i="20"/>
  <c r="G307" i="20"/>
  <c r="F307" i="20"/>
  <c r="O306" i="20"/>
  <c r="I306" i="20"/>
  <c r="G306" i="20"/>
  <c r="F306" i="20"/>
  <c r="O305" i="20"/>
  <c r="I305" i="20"/>
  <c r="G305" i="20"/>
  <c r="F305" i="20"/>
  <c r="O304" i="20"/>
  <c r="I304" i="20"/>
  <c r="G304" i="20"/>
  <c r="F304" i="20"/>
  <c r="O303" i="20"/>
  <c r="I303" i="20"/>
  <c r="G303" i="20"/>
  <c r="F303" i="20"/>
  <c r="O302" i="20"/>
  <c r="I302" i="20"/>
  <c r="G302" i="20"/>
  <c r="F302" i="20"/>
  <c r="O301" i="20"/>
  <c r="I301" i="20"/>
  <c r="G301" i="20"/>
  <c r="F301" i="20"/>
  <c r="O300" i="20"/>
  <c r="I300" i="20"/>
  <c r="G300" i="20"/>
  <c r="F300" i="20"/>
  <c r="O299" i="20"/>
  <c r="I299" i="20"/>
  <c r="G299" i="20"/>
  <c r="F299" i="20"/>
  <c r="O298" i="20"/>
  <c r="I298" i="20"/>
  <c r="G298" i="20"/>
  <c r="F298" i="20"/>
  <c r="O297" i="20"/>
  <c r="I297" i="20"/>
  <c r="G297" i="20"/>
  <c r="F297" i="20"/>
  <c r="O296" i="20"/>
  <c r="I296" i="20"/>
  <c r="G296" i="20"/>
  <c r="F296" i="20"/>
  <c r="O295" i="20"/>
  <c r="I295" i="20"/>
  <c r="G295" i="20"/>
  <c r="F295" i="20"/>
  <c r="O294" i="20"/>
  <c r="I294" i="20"/>
  <c r="G294" i="20"/>
  <c r="F294" i="20"/>
  <c r="O293" i="20"/>
  <c r="I293" i="20"/>
  <c r="G293" i="20"/>
  <c r="F293" i="20"/>
  <c r="O292" i="20"/>
  <c r="I292" i="20"/>
  <c r="G292" i="20"/>
  <c r="F292" i="20"/>
  <c r="O291" i="20"/>
  <c r="I291" i="20"/>
  <c r="G291" i="20"/>
  <c r="F291" i="20"/>
  <c r="O290" i="20"/>
  <c r="I290" i="20"/>
  <c r="G290" i="20"/>
  <c r="F290" i="20"/>
  <c r="O289" i="20"/>
  <c r="I289" i="20"/>
  <c r="G289" i="20"/>
  <c r="F289" i="20"/>
  <c r="O288" i="20"/>
  <c r="I288" i="20"/>
  <c r="G288" i="20"/>
  <c r="F288" i="20"/>
  <c r="O287" i="20"/>
  <c r="I287" i="20"/>
  <c r="G287" i="20"/>
  <c r="F287" i="20"/>
  <c r="O286" i="20"/>
  <c r="I286" i="20"/>
  <c r="G286" i="20"/>
  <c r="F286" i="20"/>
  <c r="O285" i="20"/>
  <c r="I285" i="20"/>
  <c r="G285" i="20"/>
  <c r="F285" i="20"/>
  <c r="O284" i="20"/>
  <c r="I284" i="20"/>
  <c r="G284" i="20"/>
  <c r="F284" i="20"/>
  <c r="O283" i="20"/>
  <c r="I283" i="20"/>
  <c r="G283" i="20"/>
  <c r="F283" i="20"/>
  <c r="O282" i="20"/>
  <c r="I282" i="20"/>
  <c r="G282" i="20"/>
  <c r="F282" i="20"/>
  <c r="O281" i="20"/>
  <c r="I281" i="20"/>
  <c r="G281" i="20"/>
  <c r="F281" i="20"/>
  <c r="O280" i="20"/>
  <c r="I280" i="20"/>
  <c r="G280" i="20"/>
  <c r="F280" i="20"/>
  <c r="O279" i="20"/>
  <c r="I279" i="20"/>
  <c r="G279" i="20"/>
  <c r="F279" i="20"/>
  <c r="O278" i="20"/>
  <c r="I278" i="20"/>
  <c r="G278" i="20"/>
  <c r="F278" i="20"/>
  <c r="O277" i="20"/>
  <c r="I277" i="20"/>
  <c r="G277" i="20"/>
  <c r="F277" i="20"/>
  <c r="O276" i="20"/>
  <c r="I276" i="20"/>
  <c r="G276" i="20"/>
  <c r="F276" i="20"/>
  <c r="O275" i="20"/>
  <c r="I275" i="20"/>
  <c r="G275" i="20"/>
  <c r="F275" i="20"/>
  <c r="O274" i="20"/>
  <c r="I274" i="20"/>
  <c r="G274" i="20"/>
  <c r="F274" i="20"/>
  <c r="O273" i="20"/>
  <c r="I273" i="20"/>
  <c r="G273" i="20"/>
  <c r="F273" i="20"/>
  <c r="O272" i="20"/>
  <c r="I272" i="20"/>
  <c r="G272" i="20"/>
  <c r="F272" i="20"/>
  <c r="O271" i="20"/>
  <c r="I271" i="20"/>
  <c r="G271" i="20"/>
  <c r="F271" i="20"/>
  <c r="O270" i="20"/>
  <c r="I270" i="20"/>
  <c r="G270" i="20"/>
  <c r="F270" i="20"/>
  <c r="O269" i="20"/>
  <c r="I269" i="20"/>
  <c r="G269" i="20"/>
  <c r="F269" i="20"/>
  <c r="O268" i="20"/>
  <c r="I268" i="20"/>
  <c r="G268" i="20"/>
  <c r="F268" i="20"/>
  <c r="O267" i="20"/>
  <c r="I267" i="20"/>
  <c r="G267" i="20"/>
  <c r="F267" i="20"/>
  <c r="O266" i="20"/>
  <c r="I266" i="20"/>
  <c r="G266" i="20"/>
  <c r="F266" i="20"/>
  <c r="O265" i="20"/>
  <c r="I265" i="20"/>
  <c r="G265" i="20"/>
  <c r="F265" i="20"/>
  <c r="O264" i="20"/>
  <c r="I264" i="20"/>
  <c r="G264" i="20"/>
  <c r="F264" i="20"/>
  <c r="O263" i="20"/>
  <c r="I263" i="20"/>
  <c r="G263" i="20"/>
  <c r="F263" i="20"/>
  <c r="O262" i="20"/>
  <c r="I262" i="20"/>
  <c r="G262" i="20"/>
  <c r="F262" i="20"/>
  <c r="O261" i="20"/>
  <c r="I261" i="20"/>
  <c r="G261" i="20"/>
  <c r="F261" i="20"/>
  <c r="O260" i="20"/>
  <c r="I260" i="20"/>
  <c r="G260" i="20"/>
  <c r="F260" i="20"/>
  <c r="O259" i="20"/>
  <c r="I259" i="20"/>
  <c r="G259" i="20"/>
  <c r="F259" i="20"/>
  <c r="O258" i="20"/>
  <c r="I258" i="20"/>
  <c r="G258" i="20"/>
  <c r="F258" i="20"/>
  <c r="O257" i="20"/>
  <c r="I257" i="20"/>
  <c r="G257" i="20"/>
  <c r="F257" i="20"/>
  <c r="O256" i="20"/>
  <c r="I256" i="20"/>
  <c r="G256" i="20"/>
  <c r="F256" i="20"/>
  <c r="O255" i="20"/>
  <c r="I255" i="20"/>
  <c r="G255" i="20"/>
  <c r="F255" i="20"/>
  <c r="O254" i="20"/>
  <c r="I254" i="20"/>
  <c r="G254" i="20"/>
  <c r="F254" i="20"/>
  <c r="O253" i="20"/>
  <c r="I253" i="20"/>
  <c r="G253" i="20"/>
  <c r="F253" i="20"/>
  <c r="O252" i="20"/>
  <c r="I252" i="20"/>
  <c r="G252" i="20"/>
  <c r="F252" i="20"/>
  <c r="O251" i="20"/>
  <c r="I251" i="20"/>
  <c r="G251" i="20"/>
  <c r="F251" i="20"/>
  <c r="O250" i="20"/>
  <c r="I250" i="20"/>
  <c r="G250" i="20"/>
  <c r="F250" i="20"/>
  <c r="O249" i="20"/>
  <c r="I249" i="20"/>
  <c r="G249" i="20"/>
  <c r="F249" i="20"/>
  <c r="O248" i="20"/>
  <c r="I248" i="20"/>
  <c r="G248" i="20"/>
  <c r="F248" i="20"/>
  <c r="O247" i="20"/>
  <c r="I247" i="20"/>
  <c r="G247" i="20"/>
  <c r="F247" i="20"/>
  <c r="O246" i="20"/>
  <c r="I246" i="20"/>
  <c r="G246" i="20"/>
  <c r="F246" i="20"/>
  <c r="O245" i="20"/>
  <c r="I245" i="20"/>
  <c r="G245" i="20"/>
  <c r="F245" i="20"/>
  <c r="O244" i="20"/>
  <c r="I244" i="20"/>
  <c r="G244" i="20"/>
  <c r="F244" i="20"/>
  <c r="O243" i="20"/>
  <c r="I243" i="20"/>
  <c r="G243" i="20"/>
  <c r="F243" i="20"/>
  <c r="O242" i="20"/>
  <c r="I242" i="20"/>
  <c r="G242" i="20"/>
  <c r="F242" i="20"/>
  <c r="O241" i="20"/>
  <c r="I241" i="20"/>
  <c r="G241" i="20"/>
  <c r="F241" i="20"/>
  <c r="O240" i="20"/>
  <c r="I240" i="20"/>
  <c r="G240" i="20"/>
  <c r="F240" i="20"/>
  <c r="O239" i="20"/>
  <c r="I239" i="20"/>
  <c r="G239" i="20"/>
  <c r="F239" i="20"/>
  <c r="O238" i="20"/>
  <c r="I238" i="20"/>
  <c r="G238" i="20"/>
  <c r="F238" i="20"/>
  <c r="O237" i="20"/>
  <c r="I237" i="20"/>
  <c r="G237" i="20"/>
  <c r="F237" i="20"/>
  <c r="O236" i="20"/>
  <c r="I236" i="20"/>
  <c r="G236" i="20"/>
  <c r="F236" i="20"/>
  <c r="O235" i="20"/>
  <c r="I235" i="20"/>
  <c r="G235" i="20"/>
  <c r="F235" i="20"/>
  <c r="O234" i="20"/>
  <c r="I234" i="20"/>
  <c r="G234" i="20"/>
  <c r="F234" i="20"/>
  <c r="O233" i="20"/>
  <c r="I233" i="20"/>
  <c r="G233" i="20"/>
  <c r="F233" i="20"/>
  <c r="O232" i="20"/>
  <c r="I232" i="20"/>
  <c r="G232" i="20"/>
  <c r="F232" i="20"/>
  <c r="O231" i="20"/>
  <c r="I231" i="20"/>
  <c r="G231" i="20"/>
  <c r="F231" i="20"/>
  <c r="O230" i="20"/>
  <c r="I230" i="20"/>
  <c r="G230" i="20"/>
  <c r="F230" i="20"/>
  <c r="O229" i="20"/>
  <c r="I229" i="20"/>
  <c r="G229" i="20"/>
  <c r="F229" i="20"/>
  <c r="O228" i="20"/>
  <c r="I228" i="20"/>
  <c r="G228" i="20"/>
  <c r="F228" i="20"/>
  <c r="O227" i="20"/>
  <c r="I227" i="20"/>
  <c r="G227" i="20"/>
  <c r="F227" i="20"/>
  <c r="O226" i="20"/>
  <c r="I226" i="20"/>
  <c r="G226" i="20"/>
  <c r="F226" i="20"/>
  <c r="O225" i="20"/>
  <c r="I225" i="20"/>
  <c r="G225" i="20"/>
  <c r="F225" i="20"/>
  <c r="O224" i="20"/>
  <c r="I224" i="20"/>
  <c r="G224" i="20"/>
  <c r="F224" i="20"/>
  <c r="O223" i="20"/>
  <c r="I223" i="20"/>
  <c r="G223" i="20"/>
  <c r="F223" i="20"/>
  <c r="O222" i="20"/>
  <c r="I222" i="20"/>
  <c r="G222" i="20"/>
  <c r="F222" i="20"/>
  <c r="O221" i="20"/>
  <c r="I221" i="20"/>
  <c r="G221" i="20"/>
  <c r="F221" i="20"/>
  <c r="O220" i="20"/>
  <c r="I220" i="20"/>
  <c r="G220" i="20"/>
  <c r="F220" i="20"/>
  <c r="O219" i="20"/>
  <c r="I219" i="20"/>
  <c r="G219" i="20"/>
  <c r="F219" i="20"/>
  <c r="O218" i="20"/>
  <c r="I218" i="20"/>
  <c r="G218" i="20"/>
  <c r="F218" i="20"/>
  <c r="O217" i="20"/>
  <c r="I217" i="20"/>
  <c r="G217" i="20"/>
  <c r="F217" i="20"/>
  <c r="O216" i="20"/>
  <c r="I216" i="20"/>
  <c r="G216" i="20"/>
  <c r="F216" i="20"/>
  <c r="O215" i="20"/>
  <c r="I215" i="20"/>
  <c r="G215" i="20"/>
  <c r="F215" i="20"/>
  <c r="O214" i="20"/>
  <c r="I214" i="20"/>
  <c r="G214" i="20"/>
  <c r="F214" i="20"/>
  <c r="O213" i="20"/>
  <c r="I213" i="20"/>
  <c r="G213" i="20"/>
  <c r="F213" i="20"/>
  <c r="O212" i="20"/>
  <c r="I212" i="20"/>
  <c r="G212" i="20"/>
  <c r="F212" i="20"/>
  <c r="O211" i="20"/>
  <c r="I211" i="20"/>
  <c r="G211" i="20"/>
  <c r="F211" i="20"/>
  <c r="O210" i="20"/>
  <c r="I210" i="20"/>
  <c r="O209" i="20"/>
  <c r="I209" i="20"/>
  <c r="G209" i="20"/>
  <c r="F209" i="20"/>
  <c r="O208" i="20"/>
  <c r="I208" i="20"/>
  <c r="G208" i="20"/>
  <c r="F208" i="20"/>
  <c r="O207" i="20"/>
  <c r="I207" i="20"/>
  <c r="G207" i="20"/>
  <c r="F207" i="20"/>
  <c r="O206" i="20"/>
  <c r="I206" i="20"/>
  <c r="G206" i="20"/>
  <c r="F206" i="20"/>
  <c r="O205" i="20"/>
  <c r="I205" i="20"/>
  <c r="G205" i="20"/>
  <c r="F205" i="20"/>
  <c r="O204" i="20"/>
  <c r="I204" i="20"/>
  <c r="G204" i="20"/>
  <c r="F204" i="20"/>
  <c r="O203" i="20"/>
  <c r="I203" i="20"/>
  <c r="G203" i="20"/>
  <c r="F203" i="20"/>
  <c r="O202" i="20"/>
  <c r="I202" i="20"/>
  <c r="G202" i="20"/>
  <c r="F202" i="20"/>
  <c r="O201" i="20"/>
  <c r="I201" i="20"/>
  <c r="G201" i="20"/>
  <c r="F201" i="20"/>
  <c r="O200" i="20"/>
  <c r="I200" i="20"/>
  <c r="G200" i="20"/>
  <c r="F200" i="20"/>
  <c r="O199" i="20"/>
  <c r="I199" i="20"/>
  <c r="G199" i="20"/>
  <c r="F199" i="20"/>
  <c r="O198" i="20"/>
  <c r="I198" i="20"/>
  <c r="G198" i="20"/>
  <c r="F198" i="20"/>
  <c r="O197" i="20"/>
  <c r="I197" i="20"/>
  <c r="G197" i="20"/>
  <c r="F197" i="20"/>
  <c r="O196" i="20"/>
  <c r="I196" i="20"/>
  <c r="G196" i="20"/>
  <c r="F196" i="20"/>
  <c r="O195" i="20"/>
  <c r="I195" i="20"/>
  <c r="G195" i="20"/>
  <c r="F195" i="20"/>
  <c r="O194" i="20"/>
  <c r="I194" i="20"/>
  <c r="G194" i="20"/>
  <c r="F194" i="20"/>
  <c r="O193" i="20"/>
  <c r="I193" i="20"/>
  <c r="G193" i="20"/>
  <c r="F193" i="20"/>
  <c r="O192" i="20"/>
  <c r="I192" i="20"/>
  <c r="G192" i="20"/>
  <c r="F192" i="20"/>
  <c r="O191" i="20"/>
  <c r="I191" i="20"/>
  <c r="G191" i="20"/>
  <c r="F191" i="20"/>
  <c r="O190" i="20"/>
  <c r="I190" i="20"/>
  <c r="G190" i="20"/>
  <c r="F190" i="20"/>
  <c r="O189" i="20"/>
  <c r="I189" i="20"/>
  <c r="G189" i="20"/>
  <c r="F189" i="20"/>
  <c r="O188" i="20"/>
  <c r="I188" i="20"/>
  <c r="G188" i="20"/>
  <c r="F188" i="20"/>
  <c r="O187" i="20"/>
  <c r="I187" i="20"/>
  <c r="G187" i="20"/>
  <c r="F187" i="20"/>
  <c r="O186" i="20"/>
  <c r="I186" i="20"/>
  <c r="G186" i="20"/>
  <c r="F186" i="20"/>
  <c r="O185" i="20"/>
  <c r="I185" i="20"/>
  <c r="G185" i="20"/>
  <c r="F185" i="20"/>
  <c r="O184" i="20"/>
  <c r="I184" i="20"/>
  <c r="G184" i="20"/>
  <c r="F184" i="20"/>
  <c r="O183" i="20"/>
  <c r="I183" i="20"/>
  <c r="G183" i="20"/>
  <c r="F183" i="20"/>
  <c r="O182" i="20"/>
  <c r="I182" i="20"/>
  <c r="G182" i="20"/>
  <c r="F182" i="20"/>
  <c r="O181" i="20"/>
  <c r="I181" i="20"/>
  <c r="G181" i="20"/>
  <c r="F181" i="20"/>
  <c r="O180" i="20"/>
  <c r="I180" i="20"/>
  <c r="G180" i="20"/>
  <c r="F180" i="20"/>
  <c r="O179" i="20"/>
  <c r="I179" i="20"/>
  <c r="G179" i="20"/>
  <c r="F179" i="20"/>
  <c r="O178" i="20"/>
  <c r="I178" i="20"/>
  <c r="G178" i="20"/>
  <c r="F178" i="20"/>
  <c r="O177" i="20"/>
  <c r="I177" i="20"/>
  <c r="G177" i="20"/>
  <c r="F177" i="20"/>
  <c r="O176" i="20"/>
  <c r="I176" i="20"/>
  <c r="G176" i="20"/>
  <c r="F176" i="20"/>
  <c r="O175" i="20"/>
  <c r="I175" i="20"/>
  <c r="G175" i="20"/>
  <c r="F175" i="20"/>
  <c r="O174" i="20"/>
  <c r="I174" i="20"/>
  <c r="G174" i="20"/>
  <c r="F174" i="20"/>
  <c r="O173" i="20"/>
  <c r="I173" i="20"/>
  <c r="G173" i="20"/>
  <c r="F173" i="20"/>
  <c r="O172" i="20"/>
  <c r="I172" i="20"/>
  <c r="G172" i="20"/>
  <c r="F172" i="20"/>
  <c r="O171" i="20"/>
  <c r="I171" i="20"/>
  <c r="G171" i="20"/>
  <c r="F171" i="20"/>
  <c r="O170" i="20"/>
  <c r="I170" i="20"/>
  <c r="G170" i="20"/>
  <c r="F170" i="20"/>
  <c r="O169" i="20"/>
  <c r="I169" i="20"/>
  <c r="O168" i="20"/>
  <c r="I168" i="20"/>
  <c r="G168" i="20"/>
  <c r="F168" i="20"/>
  <c r="O167" i="20"/>
  <c r="I167" i="20"/>
  <c r="G167" i="20"/>
  <c r="F167" i="20"/>
  <c r="O166" i="20"/>
  <c r="I166" i="20"/>
  <c r="G166" i="20"/>
  <c r="F166" i="20"/>
  <c r="O165" i="20"/>
  <c r="I165" i="20"/>
  <c r="G165" i="20"/>
  <c r="F165" i="20"/>
  <c r="O164" i="20"/>
  <c r="I164" i="20"/>
  <c r="G164" i="20"/>
  <c r="F164" i="20"/>
  <c r="O163" i="20"/>
  <c r="I163" i="20"/>
  <c r="G163" i="20"/>
  <c r="F163" i="20"/>
  <c r="O162" i="20"/>
  <c r="I162" i="20"/>
  <c r="G162" i="20"/>
  <c r="F162" i="20"/>
  <c r="O161" i="20"/>
  <c r="I161" i="20"/>
  <c r="G161" i="20"/>
  <c r="F161" i="20"/>
  <c r="O160" i="20"/>
  <c r="I160" i="20"/>
  <c r="G160" i="20"/>
  <c r="F160" i="20"/>
  <c r="O159" i="20"/>
  <c r="I159" i="20"/>
  <c r="G159" i="20"/>
  <c r="F159" i="20"/>
  <c r="O158" i="20"/>
  <c r="I158" i="20"/>
  <c r="G158" i="20"/>
  <c r="F158" i="20"/>
  <c r="O157" i="20"/>
  <c r="I157" i="20"/>
  <c r="G157" i="20"/>
  <c r="F157" i="20"/>
  <c r="O156" i="20"/>
  <c r="I156" i="20"/>
  <c r="G156" i="20"/>
  <c r="F156" i="20"/>
  <c r="O155" i="20"/>
  <c r="I155" i="20"/>
  <c r="G155" i="20"/>
  <c r="F155" i="20"/>
  <c r="O154" i="20"/>
  <c r="I154" i="20"/>
  <c r="G154" i="20"/>
  <c r="F154" i="20"/>
  <c r="O153" i="20"/>
  <c r="I153" i="20"/>
  <c r="G153" i="20"/>
  <c r="F153" i="20"/>
  <c r="O152" i="20"/>
  <c r="I152" i="20"/>
  <c r="G152" i="20"/>
  <c r="F152" i="20"/>
  <c r="O151" i="20"/>
  <c r="I151" i="20"/>
  <c r="G151" i="20"/>
  <c r="F151" i="20"/>
  <c r="O150" i="20"/>
  <c r="I150" i="20"/>
  <c r="G150" i="20"/>
  <c r="F150" i="20"/>
  <c r="O149" i="20"/>
  <c r="I149" i="20"/>
  <c r="G149" i="20"/>
  <c r="F149" i="20"/>
  <c r="O148" i="20"/>
  <c r="I148" i="20"/>
  <c r="G148" i="20"/>
  <c r="F148" i="20"/>
  <c r="O147" i="20"/>
  <c r="I147" i="20"/>
  <c r="G147" i="20"/>
  <c r="F147" i="20"/>
  <c r="O146" i="20"/>
  <c r="I146" i="20"/>
  <c r="G146" i="20"/>
  <c r="F146" i="20"/>
  <c r="O145" i="20"/>
  <c r="I145" i="20"/>
  <c r="G145" i="20"/>
  <c r="F145" i="20"/>
  <c r="O144" i="20"/>
  <c r="I144" i="20"/>
  <c r="G144" i="20"/>
  <c r="F144" i="20"/>
  <c r="O143" i="20"/>
  <c r="I143" i="20"/>
  <c r="G143" i="20"/>
  <c r="F143" i="20"/>
  <c r="O142" i="20"/>
  <c r="I142" i="20"/>
  <c r="G142" i="20"/>
  <c r="F142" i="20"/>
  <c r="O141" i="20"/>
  <c r="I141" i="20"/>
  <c r="G141" i="20"/>
  <c r="F141" i="20"/>
  <c r="O140" i="20"/>
  <c r="I140" i="20"/>
  <c r="G140" i="20"/>
  <c r="F140" i="20"/>
  <c r="O139" i="20"/>
  <c r="I139" i="20"/>
  <c r="G139" i="20"/>
  <c r="F139" i="20"/>
  <c r="O138" i="20"/>
  <c r="I138" i="20"/>
  <c r="G138" i="20"/>
  <c r="F138" i="20"/>
  <c r="O137" i="20"/>
  <c r="I137" i="20"/>
  <c r="G137" i="20"/>
  <c r="F137" i="20"/>
  <c r="O136" i="20"/>
  <c r="I136" i="20"/>
  <c r="G136" i="20"/>
  <c r="F136" i="20"/>
  <c r="O135" i="20"/>
  <c r="I135" i="20"/>
  <c r="G135" i="20"/>
  <c r="F135" i="20"/>
  <c r="O134" i="20"/>
  <c r="I134" i="20"/>
  <c r="G134" i="20"/>
  <c r="F134" i="20"/>
  <c r="O133" i="20"/>
  <c r="I133" i="20"/>
  <c r="G133" i="20"/>
  <c r="F133" i="20"/>
  <c r="O132" i="20"/>
  <c r="I132" i="20"/>
  <c r="G132" i="20"/>
  <c r="F132" i="20"/>
  <c r="O131" i="20"/>
  <c r="I131" i="20"/>
  <c r="G131" i="20"/>
  <c r="F131" i="20"/>
  <c r="O130" i="20"/>
  <c r="I130" i="20"/>
  <c r="G130" i="20"/>
  <c r="F130" i="20"/>
  <c r="O129" i="20"/>
  <c r="I129" i="20"/>
  <c r="G129" i="20"/>
  <c r="F129" i="20"/>
  <c r="O128" i="20"/>
  <c r="I128" i="20"/>
  <c r="G128" i="20"/>
  <c r="F128" i="20"/>
  <c r="O127" i="20"/>
  <c r="I127" i="20"/>
  <c r="G127" i="20"/>
  <c r="F127" i="20"/>
  <c r="O126" i="20"/>
  <c r="G126" i="20"/>
  <c r="O125" i="20"/>
  <c r="G125" i="20"/>
  <c r="O124" i="20"/>
  <c r="O123" i="20"/>
  <c r="G123" i="20"/>
  <c r="O122" i="20"/>
  <c r="O121" i="20"/>
  <c r="G121" i="20"/>
  <c r="O120" i="20"/>
  <c r="O119" i="20"/>
  <c r="G119" i="20"/>
  <c r="O118" i="20"/>
  <c r="G118" i="20"/>
  <c r="O117" i="20"/>
  <c r="G117" i="20"/>
  <c r="O116" i="20"/>
  <c r="G116" i="20"/>
  <c r="O115" i="20"/>
  <c r="O114" i="20"/>
  <c r="G114" i="20"/>
  <c r="O113" i="20"/>
  <c r="G113" i="20"/>
  <c r="O112" i="20"/>
  <c r="G112" i="20"/>
  <c r="O111" i="20"/>
  <c r="O110" i="20"/>
  <c r="O109" i="20"/>
  <c r="G109" i="20"/>
  <c r="O108" i="20"/>
  <c r="G108" i="20"/>
  <c r="O107" i="20"/>
  <c r="G107" i="20"/>
  <c r="O106" i="20"/>
  <c r="O105" i="20"/>
  <c r="G105" i="20"/>
  <c r="O104" i="20"/>
  <c r="G104" i="20"/>
  <c r="O103" i="20"/>
  <c r="O102" i="20"/>
  <c r="G102" i="20"/>
  <c r="O101" i="20"/>
  <c r="G101" i="20"/>
  <c r="O100" i="20"/>
  <c r="G100" i="20"/>
  <c r="O99" i="20"/>
  <c r="O98" i="20"/>
  <c r="G98" i="20"/>
  <c r="O97" i="20"/>
  <c r="G97" i="20"/>
  <c r="O96" i="20"/>
  <c r="O95" i="20"/>
  <c r="G95" i="20"/>
  <c r="O94" i="20"/>
  <c r="O93" i="20"/>
  <c r="G93" i="20"/>
  <c r="O92" i="20"/>
  <c r="G92" i="20"/>
  <c r="O91" i="20"/>
  <c r="G91" i="20"/>
  <c r="O90" i="20"/>
  <c r="O89" i="20"/>
  <c r="O88" i="20"/>
  <c r="G88" i="20"/>
  <c r="O87" i="20"/>
  <c r="G87" i="20"/>
  <c r="O86" i="20"/>
  <c r="G86" i="20"/>
  <c r="O85" i="20"/>
  <c r="G85" i="20"/>
  <c r="O84" i="20"/>
  <c r="G84" i="20"/>
  <c r="O83" i="20"/>
  <c r="O82" i="20"/>
  <c r="G82" i="20"/>
  <c r="O81" i="20"/>
  <c r="G81" i="20"/>
  <c r="O80" i="20"/>
  <c r="G80" i="20"/>
  <c r="O79" i="20"/>
  <c r="O78" i="20"/>
  <c r="O77" i="20"/>
  <c r="G77" i="20"/>
  <c r="O76" i="20"/>
  <c r="G76" i="20"/>
  <c r="O75" i="20"/>
  <c r="O74" i="20"/>
  <c r="G74" i="20"/>
  <c r="O73" i="20"/>
  <c r="O72" i="20"/>
  <c r="O71" i="20"/>
  <c r="G71" i="20"/>
  <c r="O70" i="20"/>
  <c r="G70" i="20"/>
  <c r="O69" i="20"/>
  <c r="O68" i="20"/>
  <c r="O67" i="20"/>
  <c r="G67" i="20"/>
  <c r="O66" i="20"/>
  <c r="O65" i="20"/>
  <c r="G65" i="20"/>
  <c r="O64" i="20"/>
  <c r="O63" i="20"/>
  <c r="G63" i="20"/>
  <c r="O62" i="20"/>
  <c r="O61" i="20"/>
  <c r="G61" i="20"/>
  <c r="O60" i="20"/>
  <c r="O59" i="20"/>
  <c r="O58" i="20"/>
  <c r="G58" i="20"/>
  <c r="O57" i="20"/>
  <c r="O56" i="20"/>
  <c r="O55" i="20"/>
  <c r="O54" i="20"/>
  <c r="O53" i="20"/>
  <c r="O52" i="20"/>
  <c r="O51" i="20"/>
  <c r="G51" i="20"/>
  <c r="O50" i="20"/>
  <c r="G50" i="20"/>
  <c r="O49" i="20"/>
  <c r="O48" i="20"/>
  <c r="G48" i="20"/>
  <c r="O47" i="20"/>
  <c r="O46" i="20"/>
  <c r="G46" i="20"/>
  <c r="O45" i="20"/>
  <c r="O44" i="20"/>
  <c r="G44" i="20"/>
  <c r="O43" i="20"/>
  <c r="G43" i="20"/>
  <c r="O42" i="20"/>
  <c r="G42" i="20"/>
  <c r="O41" i="20"/>
  <c r="O40" i="20"/>
  <c r="O39" i="20"/>
  <c r="G39" i="20"/>
  <c r="O38" i="20"/>
  <c r="G38" i="20"/>
  <c r="O37" i="20"/>
  <c r="O36" i="20"/>
  <c r="O35" i="20"/>
  <c r="G35" i="20"/>
  <c r="O34" i="20"/>
  <c r="O33" i="20"/>
  <c r="O32" i="20"/>
  <c r="G32" i="20"/>
  <c r="O31" i="20"/>
  <c r="O30" i="20"/>
  <c r="O29" i="20"/>
  <c r="G29" i="20"/>
  <c r="O28" i="20"/>
  <c r="O27" i="20"/>
  <c r="O26" i="20"/>
  <c r="G26" i="20"/>
  <c r="O25" i="20"/>
  <c r="G25" i="20"/>
  <c r="O24" i="20"/>
  <c r="O23" i="20"/>
  <c r="O22" i="20"/>
  <c r="O21" i="20"/>
  <c r="O20" i="20"/>
  <c r="G20" i="20"/>
  <c r="O19" i="20"/>
  <c r="G19" i="20"/>
  <c r="O18" i="20"/>
  <c r="G18" i="20"/>
  <c r="O17" i="20"/>
  <c r="O16" i="20"/>
  <c r="G16" i="20"/>
  <c r="O15" i="20"/>
  <c r="G15" i="20"/>
  <c r="O13" i="20"/>
  <c r="G13" i="20"/>
  <c r="O12" i="20"/>
  <c r="G12" i="20"/>
  <c r="O11" i="20"/>
  <c r="G11" i="20"/>
  <c r="O10" i="20"/>
  <c r="G10" i="20"/>
  <c r="O9" i="20"/>
  <c r="G9" i="20"/>
  <c r="O8" i="20"/>
  <c r="G8" i="20"/>
  <c r="O7" i="20"/>
  <c r="G7" i="20"/>
  <c r="O6" i="20"/>
  <c r="G6" i="20"/>
  <c r="F11" i="33"/>
  <c r="F5" i="36"/>
  <c r="F10" i="36" s="1"/>
  <c r="F24" i="33"/>
  <c r="C28" i="23"/>
  <c r="G381" i="20" l="1"/>
  <c r="I54" i="28"/>
  <c r="I63" i="28" s="1"/>
  <c r="F30" i="37"/>
</calcChain>
</file>

<file path=xl/sharedStrings.xml><?xml version="1.0" encoding="utf-8"?>
<sst xmlns="http://schemas.openxmlformats.org/spreadsheetml/2006/main" count="3116" uniqueCount="1086">
  <si>
    <t>TT</t>
  </si>
  <si>
    <t>ĐVT</t>
  </si>
  <si>
    <t xml:space="preserve">Số lượng </t>
  </si>
  <si>
    <t>Ghi chú</t>
  </si>
  <si>
    <t>Tên thiết bị</t>
  </si>
  <si>
    <t>Cộng</t>
  </si>
  <si>
    <t>Mã MH</t>
  </si>
  <si>
    <t>4</t>
  </si>
  <si>
    <t>STT</t>
  </si>
  <si>
    <t>Đơn vị tính</t>
  </si>
  <si>
    <t>Nội dung</t>
  </si>
  <si>
    <t>Giờ</t>
  </si>
  <si>
    <t xml:space="preserve"> A. Thông tin chung:</t>
  </si>
  <si>
    <t xml:space="preserve">Nội dung </t>
  </si>
  <si>
    <t>Số lượng</t>
  </si>
  <si>
    <t>Số lớp</t>
  </si>
  <si>
    <t>Lớp</t>
  </si>
  <si>
    <t>Số lượng sinh viên</t>
  </si>
  <si>
    <t>SV</t>
  </si>
  <si>
    <t>Thời gian khóa học</t>
  </si>
  <si>
    <t>Năm</t>
  </si>
  <si>
    <t>B. Dự toán chi phí đào tạo:</t>
  </si>
  <si>
    <t>Nội dung chi</t>
  </si>
  <si>
    <t>Chi tiền lương, phụ cấp lương và các khoản trích nộp theo lương của giáo viên trực tiếp tham gia giảng dạy</t>
  </si>
  <si>
    <t>Chi tiền lương, phụ cấp lương của giáo viên</t>
  </si>
  <si>
    <t>Các khoản trích nộp theo lương của giáo viên</t>
  </si>
  <si>
    <t>Chi phí điện, nước</t>
  </si>
  <si>
    <t xml:space="preserve">Tổng dự toán chi phí đào tạo cho 01 lớp </t>
  </si>
  <si>
    <t>Ghi chú:</t>
  </si>
  <si>
    <t xml:space="preserve">DỰ TOÁN CHI PHÍ QUẢN LÝ LỚP HỌC </t>
  </si>
  <si>
    <t>Số
 lượng</t>
  </si>
  <si>
    <t>Đơn giá</t>
  </si>
  <si>
    <t>Thành tiền</t>
  </si>
  <si>
    <t xml:space="preserve">DỰ TOÁN CHI HỌC BỔNG CHO SINH VIÊN </t>
  </si>
  <si>
    <t>Phụ lục số 1</t>
  </si>
  <si>
    <t>Phụ lục số 2</t>
  </si>
  <si>
    <t>Phụ lục số 3</t>
  </si>
  <si>
    <t>Phụ lục số 4</t>
  </si>
  <si>
    <t>Phụ lục số 5</t>
  </si>
  <si>
    <t>Phụ lục số 6</t>
  </si>
  <si>
    <t>Phụ lục số 7</t>
  </si>
  <si>
    <t>Phụ lục 1:</t>
  </si>
  <si>
    <t>Phụ lục 2:</t>
  </si>
  <si>
    <t>Dự toán chưa bao gồm:</t>
  </si>
  <si>
    <t>Đơn giá (đồng/giờ)</t>
  </si>
  <si>
    <t>Tên giảng viên</t>
  </si>
  <si>
    <t>Số giờ giảng dạy</t>
  </si>
  <si>
    <t>(1)</t>
  </si>
  <si>
    <t>(2)</t>
  </si>
  <si>
    <t>(3)</t>
  </si>
  <si>
    <t>(4)</t>
  </si>
  <si>
    <t>(5)</t>
  </si>
  <si>
    <t>(6)</t>
  </si>
  <si>
    <t>(7)</t>
  </si>
  <si>
    <t>(8)</t>
  </si>
  <si>
    <t>(9)</t>
  </si>
  <si>
    <t>Tổng lương trong năm</t>
  </si>
  <si>
    <t>Các khoản trích nộp theo lương</t>
  </si>
  <si>
    <t>Tổng cộng</t>
  </si>
  <si>
    <t>Số lượng thiết bị sử dụng</t>
  </si>
  <si>
    <t>Số giờ sử dụng</t>
  </si>
  <si>
    <t>Tổng tiêu hao (KW)</t>
  </si>
  <si>
    <t>Phụ lục 7:</t>
  </si>
  <si>
    <t>Trong đó nguồn:</t>
  </si>
  <si>
    <t>Phụ lục số 8</t>
  </si>
  <si>
    <t>Phụ lục 8:</t>
  </si>
  <si>
    <t xml:space="preserve">   </t>
  </si>
  <si>
    <t>Bộ</t>
  </si>
  <si>
    <t>Người</t>
  </si>
  <si>
    <t>BHYT 3%</t>
  </si>
  <si>
    <t>BHTN 1%</t>
  </si>
  <si>
    <t>KPCĐ 2%</t>
  </si>
  <si>
    <t>(10)</t>
  </si>
  <si>
    <t>NỘI DUNG</t>
  </si>
  <si>
    <t>ĐƠN VỊ</t>
  </si>
  <si>
    <t>SỐ LƯỢNG</t>
  </si>
  <si>
    <t>ĐƠN GIÁ</t>
  </si>
  <si>
    <t>THÀNH TIỀN</t>
  </si>
  <si>
    <t>Lương giáo viên nước ngoài</t>
  </si>
  <si>
    <t>Quạt trần</t>
  </si>
  <si>
    <t>Máy chiếu</t>
  </si>
  <si>
    <t>4.1</t>
  </si>
  <si>
    <t>4.2</t>
  </si>
  <si>
    <t>Máy tính</t>
  </si>
  <si>
    <t>Tổng số giờ đào tạo:</t>
  </si>
  <si>
    <t>Số giờ các môn học chung</t>
  </si>
  <si>
    <t>Số giờ các học phần chuyên môn</t>
  </si>
  <si>
    <t>Chi phí đào tạo ngoại ngữ chuyên ngành</t>
  </si>
  <si>
    <t>Số tiền (đồng)</t>
  </si>
  <si>
    <t>Chi phí vật tư để học tập và thi tốt nghiệp</t>
  </si>
  <si>
    <t>Chi phí sửa chữa nhỏ tài sản, trang thiết bị đào tạo</t>
  </si>
  <si>
    <t>Tên môn học/học phần</t>
  </si>
  <si>
    <t>DỰ TOÁN KINH PHÍ TỔ CHỨC ĐÀO TẠO NGOẠI NGỮ CHUYÊN NGÀNH VÀ THI KIỂM TRA ĐÁNH GIÁ NGOẠI NGỮ ĐỂ ĐẠT TRÌNH ĐỘ B1 KHUNG NĂNG LỰC NGOẠI NGỮ CHÂU ÂU</t>
  </si>
  <si>
    <t xml:space="preserve">Chi phí công tác quản lý lớp học </t>
  </si>
  <si>
    <t>DỰ TOÁN CHI PHÍ ĐÀO TẠO THÍ ĐIỂM TRÌNH ĐỘ CAO ĐẲNG 
NGHỀ TRỌNG ĐIỂM CẤP ĐỘ QUỐC TẾ CHUYỂN GIAO TỪ ĐỨC</t>
  </si>
  <si>
    <t xml:space="preserve">Chi học bổng cho sinh viên </t>
  </si>
  <si>
    <t>Tài liệu học tập, giảng dạy</t>
  </si>
  <si>
    <t>Phụ lục số 2.1</t>
  </si>
  <si>
    <t>Phụ lục số 2.2</t>
  </si>
  <si>
    <t>Phụ lục 2.1:</t>
  </si>
  <si>
    <t xml:space="preserve">Phụ lục 3: </t>
  </si>
  <si>
    <t>HP1</t>
  </si>
  <si>
    <t>Kiểm tra bảo dưỡng hệ thống và xe theo thông số yêu cầu</t>
  </si>
  <si>
    <t>HP2</t>
  </si>
  <si>
    <t>Kiểm tra, tháo, đổi và lắp ráp hệ thống và cụm chi tiết đơn giản</t>
  </si>
  <si>
    <t>Xác định và khắc phục sự cố</t>
  </si>
  <si>
    <t>HP3</t>
  </si>
  <si>
    <t>HP4</t>
  </si>
  <si>
    <t>Thực hiện công việc chuyển đổi theo yêu cầu của khách hàng</t>
  </si>
  <si>
    <t>HP5</t>
  </si>
  <si>
    <t>Kiểm tra và thực hiện công việc bổ sung</t>
  </si>
  <si>
    <t>HP6</t>
  </si>
  <si>
    <t>Chẩn đoán và khắc phục những sự cố chức năng trong các hệ thống điện, nạp điện và khởi động</t>
  </si>
  <si>
    <t>HP7</t>
  </si>
  <si>
    <t>Sửa chữa cụm chi tiết và hệ thống chống ăn mòn</t>
  </si>
  <si>
    <t>Chẩn đoán hệ thống cơ điện tử của bộ dẫn động</t>
  </si>
  <si>
    <t>HP8</t>
  </si>
  <si>
    <t>HP9</t>
  </si>
  <si>
    <t>Thực hiện nhiệm vụ dịch vụ trên hệ thống tiện nghi và hệ thống an toàn</t>
  </si>
  <si>
    <t>HP10</t>
  </si>
  <si>
    <t>Sửa chữa hỏng hóc cho hệ thống khung gầm và hệ thống phanh</t>
  </si>
  <si>
    <t>HP11P</t>
  </si>
  <si>
    <t>Mạng hóa hệ thống dẫn động và hệ thống an toàn được chẩn đoán và sửa chữa</t>
  </si>
  <si>
    <t>Chuẩn bị phương tiện xe để kiểm tra an toàn và kiểm định</t>
  </si>
  <si>
    <t>HP13P</t>
  </si>
  <si>
    <t>HP12P</t>
  </si>
  <si>
    <t>Sửa các chi tiết bộ dẫn động</t>
  </si>
  <si>
    <t>HP14P</t>
  </si>
  <si>
    <t>Trang bị, hoán cải và nâng cấp các hệ thống và thành phần</t>
  </si>
  <si>
    <t xml:space="preserve">Vận hành xe và các hệ 
thống của xe </t>
  </si>
  <si>
    <t xml:space="preserve">a) Tôn trọng và vận dụng các quy định và hướng dẫn về an toàn và về vận hành xe </t>
  </si>
  <si>
    <t>b) Vận dụng và giải thích các văn bản hướng dẫn về vận hành xe</t>
  </si>
  <si>
    <t xml:space="preserve">c) Thao tác các phần tử vận hành xe, các trang thiết bị vận hành và các hệ thống trên xe cũng như thiết bị bảo vệ của 
chúng </t>
  </si>
  <si>
    <t xml:space="preserve">d) Vận dụng thực đơn chức năng, vận 
hành các hệ thống thông tin, giao tiếp và 
hệ thống an toàn </t>
  </si>
  <si>
    <t>1</t>
  </si>
  <si>
    <t>2</t>
  </si>
  <si>
    <t>Kinh tế học và xã hội học</t>
  </si>
  <si>
    <t>KTH</t>
  </si>
  <si>
    <t>CT</t>
  </si>
  <si>
    <t>Chính trị</t>
  </si>
  <si>
    <t>190</t>
  </si>
  <si>
    <t>90</t>
  </si>
  <si>
    <t>Lê thị Hồng Vân</t>
  </si>
  <si>
    <t>Nguyễn Trọng Nghĩa</t>
  </si>
  <si>
    <t>3</t>
  </si>
  <si>
    <t xml:space="preserve">
TT1</t>
  </si>
  <si>
    <t xml:space="preserve">a) Vận dụng các qui tắc của nhà chế tạo, các quy định an toàn và biện pháp bảo vệ, đặc biệt các tiêu chuẩn và các quy định khi làm các công việc về điện trên xe cao áp cũng như các quy định phòng chống tai nạn và quy tắc kỹ thuật. </t>
  </si>
  <si>
    <t xml:space="preserve">b) Nhận biết các nguy cơ cao tiềm ẩn trên xe cơ giới </t>
  </si>
  <si>
    <t>c) Tôn trọng các quy định an toàn đối với hệ thống cao áp và  bảo vệ không gian làm việc</t>
  </si>
  <si>
    <t xml:space="preserve">d) Ngắt hoàn toàn điện áp trên các hệ thống theo quy định, đảm bảo chống tự đóng điện, xác định được tình trạng không còn điện thế trong cáchệ thống của xe </t>
  </si>
  <si>
    <t xml:space="preserve">e) Kiểm tra chức năng và lập hồ sơ kết quả kiểm tra </t>
  </si>
  <si>
    <t xml:space="preserve">f) Đánh giá và phân tích nguy cơ mất an toàn điện </t>
  </si>
  <si>
    <t xml:space="preserve">g) Đưa các hệ thống kỹ thuật của xe vào trạng thái hoạt động an toàn khi sửa chữa, bảo dưỡng; đặc biệt chú ý các vật liệu dễ gây cháy nổ, nhiên liệu, khí hóa lỏng, các chất lỏng, cũng như điện áp </t>
  </si>
  <si>
    <t xml:space="preserve">Đo và kiểm tra trên các 
hệ thống của xe </t>
  </si>
  <si>
    <t xml:space="preserve">a) Xác định các cơ sở dữ liệu tiêu chuẩn, lựa chọn phương pháp và dụng cụ đo </t>
  </si>
  <si>
    <t>TT2</t>
  </si>
  <si>
    <t>TT3</t>
  </si>
  <si>
    <t xml:space="preserve">b) Áp dụng các biện pháp bảo vệ chống  dòng điện chạy qua người và hồ quang nhiễu </t>
  </si>
  <si>
    <t xml:space="preserve">d) Kiểm tra bằng mắt các hư hỏng cơ học của các mối nối, dây dẫn và và các cụm kết nối điện. </t>
  </si>
  <si>
    <t xml:space="preserve">e) Kiểm tra các chức năng của các chi tiết, dây dẫn và thiết bị bảo vệ </t>
  </si>
  <si>
    <t xml:space="preserve">f) Lựa chọn và sử dụng các dụng cụ đo để đo kiểm chiều dài, đo góc và kiểm tra bề mặt </t>
  </si>
  <si>
    <t xml:space="preserve">g) Đo chiều dài, đặc biệt là đo bằng thước cặp, panme và đồng hồ so; kiểm tra dung sai và các mối ghép </t>
  </si>
  <si>
    <t>h) Kiểm tra chi tiết gia công bằng ke góc, dưỡng kiểm giới hạn và dưỡng kiểm ren</t>
  </si>
  <si>
    <t xml:space="preserve">i) Đo và kiểm tra các thông số vật lý, đặc biệt là với các thông số áp suất và nhiệt độ </t>
  </si>
  <si>
    <t>j) Lập hồ sơ kết quả kiểm tra</t>
  </si>
  <si>
    <t xml:space="preserve">k) Kiểm tra và đánh giá chức năng của dây bảo vệ và dây đẳng thế </t>
  </si>
  <si>
    <t xml:space="preserve">l) Đo và đánh giá điện trở cách điện </t>
  </si>
  <si>
    <t>Ngừng và đưa vào hoạt động các hệ thống kỹ thuật của xe</t>
  </si>
  <si>
    <t xml:space="preserve">c) Ghi nhận trị số đo được và so sánh với trị số tiêu chuẩn; đặc biệt cần đo, kiểm tra và đánh giá các thông số và tín hiệu điện, điện tử của các chi tiết, các cụm chi tiết và các hệ thống của xe  </t>
  </si>
  <si>
    <t>Thực hiện các công việc dịch vụ và 
bảo dưỡng</t>
  </si>
  <si>
    <t xml:space="preserve">a) Vận dụng các quy tắc an toàn lao 
động cũng như hướng dẫn của nhà chế tạo khi vận chuyển và nâng hàng </t>
  </si>
  <si>
    <t xml:space="preserve">b) Di chuyển, sắp đặt, nâng lên, hạ 
xuống và cố định xe, các cụm chi tiết và các hệ thống của xe </t>
  </si>
  <si>
    <t xml:space="preserve">c) Thực hiện công việc bảo dưỡng theo yêu cầu, đặc biệt là kiểm tra, súc rửa, thay mới dầu nhớt và tham gia xử lý chất thải </t>
  </si>
  <si>
    <t xml:space="preserve">d) Kiểm tra các chi tiết, cụm chi tiết và hệ thống cơ – điện về các hư hỏng, độ mòn, độ kín không rò, độ chênh vị trí và khả năng hoạt động </t>
  </si>
  <si>
    <t xml:space="preserve">e) Vận dụng sơ đồ mạch và sơ đồ chức năng, kiểm tra các ống dẫn thủy lực, khí nén, dây điện, các cụm kết nối và mối nối cơ khí </t>
  </si>
  <si>
    <t xml:space="preserve">g) Vận dụng các hướng dẫn về bảo 
dưỡng và đo kiểm và thực hiện các công việc bảo dưỡng </t>
  </si>
  <si>
    <t xml:space="preserve">h) Thực hiện kiểm tra chức năng và đọc kết quả từ bộ nhớ lỗi chức năng </t>
  </si>
  <si>
    <t xml:space="preserve">i) Lập hồ sơ quá trình làm việc cũng như kết quả đo kiểm </t>
  </si>
  <si>
    <t xml:space="preserve">j) Thực hiện công việc điều chỉnh đối với xe và các hệ thống trên xe </t>
  </si>
  <si>
    <t>k) Lập và thông qua biên bản đo kiểm</t>
  </si>
  <si>
    <t>TT4</t>
  </si>
  <si>
    <t xml:space="preserve">Chẩn đoán lỗi và các sự cố trên xe và các hệ thống của xe </t>
  </si>
  <si>
    <t xml:space="preserve">a) Thấu hiểu khiếu nại của khách hàng, thực hiện kiểm tra chức năng và xác địnhphương pháp chẩn đoán  </t>
  </si>
  <si>
    <t xml:space="preserve">b) Xác định các hư hỏng và nhiễu loạn chức năng trong hệ thống cơ khí, cơ điện tử, khí nén, thủy lực và trong hệ thống kết nối mạng của xe và trong các bộ phận của hệ thống </t>
  </si>
  <si>
    <t>c) Xác định lỗi và nguyên nhân với sự hỗ trợ của sơ đồ chức năng và sơ đồ mạch.</t>
  </si>
  <si>
    <t>d) Lập biên bản kiểm tra và lập hồ sơ kết quả kiểm tra</t>
  </si>
  <si>
    <t xml:space="preserve">e) Kiểm tra, đánh giá và tham khảo 
nguyện vọng khách hàng về các hệ 
thống điện trên xe, hệ thống điện tăng áp, hệ thống khởi động và hệ thống chiếu sáng, lập hồ sơ kết quả kiểm tra </t>
  </si>
  <si>
    <t xml:space="preserve">f) Can thiệp bằng các biện pháp để loại bỏ nguy hại do lỗi cách điện </t>
  </si>
  <si>
    <t xml:space="preserve">g) Nhận biết mối quan hệ của các cơ sở dữ liệu giữa các thiết bị điều khiển </t>
  </si>
  <si>
    <t xml:space="preserve">h) Xác định tình trạng hệ thống với sự hỗ trợ của thiết bị chẩn đoán, đối chiếu thông tin tại ngân hàng cơ sở dữ liệu và đánh giá kết quả </t>
  </si>
  <si>
    <t xml:space="preserve">i) Vận dụng chương trình tìm lỗi, thông tin của nhà chế tạo và ngân hàng cơ sở dữ liệu cũng như sử dụng đường dây nóng và chẩn đoán từ xa </t>
  </si>
  <si>
    <t xml:space="preserve">j) Xác định, cập nhật phần mềm thiết bị điều khiển, thực hiện thiết lập lại hệ thống và điều chỉnh theo các trị số đã thu thập được </t>
  </si>
  <si>
    <t xml:space="preserve">k) Xác định các phương án chẩn đoán và sửa chữa trong mối quan hệ với đơn đặt hàng của khách hàng </t>
  </si>
  <si>
    <t xml:space="preserve">I) Kiểm tra, đánh giá và tham khảo ý 
kiến khách hàng về các hệ thống tiện 
nghi, hệ thống an toàn và hệ thống hỗ 
trợ lái, lập hồ sơ kết quả  kiểm tra </t>
  </si>
  <si>
    <t>TT5</t>
  </si>
  <si>
    <t>TT6</t>
  </si>
  <si>
    <t xml:space="preserve">Tháo, sửa chữa và lắp các chi tiết, cụm chi tiết và các hệ thống của xe  </t>
  </si>
  <si>
    <t xml:space="preserve">a) Cho ngừng hoạt động, tháo rời các chi tiết, cụm chi tiết và hệ thống của xe; nhận diện các vật liệu nguy hiểm đối với sức khỏe và an toàn lao động; kiểm tra, đánh dấu chi tiết có khả năng tái sử dụng và sắp xếp một cách có hệ thống </t>
  </si>
  <si>
    <t xml:space="preserve">b) Phân loại các chi tiết, cụm chi tiết và các hệ thống và kiểm tra sự đồng bộ của chúng </t>
  </si>
  <si>
    <t xml:space="preserve">c) Làm sạch, đóng gói và lưu kho các chi tiết và cụm chi tiết </t>
  </si>
  <si>
    <t xml:space="preserve">d) Lắp ráp các chi tiết, cụm chi tiết và hệ thống của xe, đặc biệt chú ý khi lắp các mối ghép ren về trình tự lắp và cân lực khi lắp </t>
  </si>
  <si>
    <t xml:space="preserve">e) Lắp hoàn chỉnh, chạy thử cũng như 
kiểm tra chức năng và độ chính xác về hình dạng của các chi tiết, cụm chi tiết và các hệ thống </t>
  </si>
  <si>
    <t xml:space="preserve">f) Chuẩn bị bề mặt để chổng rỉ, bổ sung, làm mới lớp chống rỉ </t>
  </si>
  <si>
    <t xml:space="preserve">g) Kiểm tra vị trí của các chi tiết, cụm chi tiết, đo độ sai lệch vị trí </t>
  </si>
  <si>
    <t>i) Xác  định và điều chỉnh các thông số gia công của máy khoan cố định và máy khoan cầm tay; khoan và khoét lỗ trên các chi tiết gia công và chi tiết máy.</t>
  </si>
  <si>
    <t xml:space="preserve">k) Chế tạo, kiểm tra, bảo trì và lập hồ sơ cho các mối nối và cụm kết nối điện  </t>
  </si>
  <si>
    <t xml:space="preserve">l) Bảo trì các cụm chi tiết và hệ thống dễ bị mài mòn, đặc biệt hệ thống phanh </t>
  </si>
  <si>
    <t xml:space="preserve">m) Lắp lốp và cân bằng bánh xe </t>
  </si>
  <si>
    <t>o) Lắp ráp và kết nối nguồn cho các hệ thống điện; kiểm tra chức năng và đảm bảo an toàn cho hệ thống.</t>
  </si>
  <si>
    <t>p) Bảo trì các hệ thống, cụm chi tiết và chi tiết điện, cơ khí, khí nén và thủy lực.</t>
  </si>
  <si>
    <t>a) Chuẩn bị xe cho việc kiểm định theo quy định của pháp luật</t>
  </si>
  <si>
    <t xml:space="preserve">c) Xác định các trị số tiêu chuẩn và các trị số tức thời bằng hệ thống chẩn đoán, chọn trị số điều chỉnh, thực hiện việc điều chỉnh và lập biên bản kết quả </t>
  </si>
  <si>
    <t>TT7</t>
  </si>
  <si>
    <t xml:space="preserve">a) Xác định bánh xe, khung sườn  cũng như thân vỏ của chủng loại xe </t>
  </si>
  <si>
    <t xml:space="preserve">b) Bố trí, lắp đặt, thay thế phụ tùng, 
trang bị bổ sung và các thiết bị đặc biệt theo quy định của pháp luật và tài liệu kỹ thuật; kiểm tra chức năng cũng như lập biên bản về sự thay đổi </t>
  </si>
  <si>
    <t xml:space="preserve">c) Cố định các chi tiết và hệ thống vào khối liên kết của xe </t>
  </si>
  <si>
    <t xml:space="preserve">e) Hướng dẫn khách hàng trong việc sử dụng thiết bị và  hướng dẫn về những điều pháp luật cho phép </t>
  </si>
  <si>
    <t>TT8</t>
  </si>
  <si>
    <t xml:space="preserve">Ngừng và đưa vào hoạt động các hệ thống kỹ thuật của xe </t>
  </si>
  <si>
    <t>TT9</t>
  </si>
  <si>
    <t>TT10</t>
  </si>
  <si>
    <t xml:space="preserve">Chẩn đoán lỗi và các sự cố trên xe và trên các hệ thống của xe </t>
  </si>
  <si>
    <t xml:space="preserve">a) Xác định các phương án chẩn đoán và sửa chữa </t>
  </si>
  <si>
    <t xml:space="preserve">b) Xác định nguyên nhân của các nhiễu loạn chức năng trên các hệ thống dẫn động, khung sườn xe, hệ thống tiện nghi và hệ thống an toàn với sự hỗ trợ của hệ thống chẩn đoán </t>
  </si>
  <si>
    <t xml:space="preserve">c) Thực hiện đo các kích thước xe và lập biên bản đo </t>
  </si>
  <si>
    <t xml:space="preserve">f) Kiểm tra và đánh giá hệ thống thân vỏ xe, đặc biệt là các cửa xe, các lắp đậy và mái đẩy </t>
  </si>
  <si>
    <t xml:space="preserve">i) Giới hạn vị trí lỗi của các hệ thống truyền tín hiệu không dây   </t>
  </si>
  <si>
    <t xml:space="preserve">k) Kiểm tra và chẩn đoán hệ thống lái </t>
  </si>
  <si>
    <t xml:space="preserve">I) Vận dụng hệ thống hỗ trợ tư vấn, đặc biệt là hướng dẫn tìm lỗi, ngân hàng cơ sở dữ liệu và chẩn đoán từ xa, sử dụng đường dây nóng </t>
  </si>
  <si>
    <t xml:space="preserve">Tháo, sửa chữa và lắp các chi tiết, 
cụm chi tiết và các hệ thống của xe </t>
  </si>
  <si>
    <t xml:space="preserve">a) Thay các bộ phận cao áp </t>
  </si>
  <si>
    <t>TT11</t>
  </si>
  <si>
    <t xml:space="preserve">c) Bảo trì tổng thành động cơ bao gồm hệ thống quản lý động cơ, hệ thống khí thải và các tổ hợp phụ trợ </t>
  </si>
  <si>
    <t xml:space="preserve">d) Bảo trì  hệ thống truyền lực, đặc biệt là hộp tốc độ, hộp số tự động và hệ thống bánh xe </t>
  </si>
  <si>
    <t xml:space="preserve">e) Bảo trì hệ thống thân vỏ xe, đặc biệt là của xe, mui xe và mái trượt </t>
  </si>
  <si>
    <t xml:space="preserve">f) Bảo trì các hệ thống khuing sườn xe, lò xo, giảm chấn, và các hệ thống điều chỉnh định mức </t>
  </si>
  <si>
    <t xml:space="preserve">Trang bị, hoán cải và nâng cấp xe </t>
  </si>
  <si>
    <t xml:space="preserve">a) Nâng cấp các hệ thống, các bộ phận và mạch điều khiển xử lý tín hiệu của hệ thống truyền dẫn quang </t>
  </si>
  <si>
    <t>TT12</t>
  </si>
  <si>
    <t xml:space="preserve">b) Nâng cấp xe với hệ thống truyền tín hiệu không dây, thiết bị ăng ten và thiết bị giải trí điện tử </t>
  </si>
  <si>
    <t>TT13</t>
  </si>
  <si>
    <t xml:space="preserve">Lập kế hoạch và chuẩn bị quá trình làm việc cũng như kiểm tra và đánh giá kết quả công việc </t>
  </si>
  <si>
    <t xml:space="preserve">a) Lập kế hoạch và quyết định các bước và toàn bộ tiến trình công việc   </t>
  </si>
  <si>
    <t xml:space="preserve">b) Xác định vật tư, phương tiện sản xuất và các vật liệu phụ trợ </t>
  </si>
  <si>
    <t xml:space="preserve">c) Nêu yêu cầu, chuẩn bị và lập hồ sơ về nhu cầu chi tiết gia công, vật tư, dụng cụ gia công và công cụ hỗ trợ liên quan đến đơn hàng </t>
  </si>
  <si>
    <t xml:space="preserve">d) Tính toán thời gian làm việc </t>
  </si>
  <si>
    <t xml:space="preserve">f) Kiểm tra, đánh giá, lập hồ sơ theo dõi kết quả công việc thông qua đối chiếu các trị số tiêu chuẩn với trị số tức thời và đề xuất các biện pháp cải thiện kết quả công việc </t>
  </si>
  <si>
    <t xml:space="preserve">g) Tôn trọng các hướng dẫn về an toàn của nhà chế tạo, đặc biệt đối với xe sử dụng bộ truyền động thay thế </t>
  </si>
  <si>
    <t xml:space="preserve">h) Chuẩn bị bàn giao xe </t>
  </si>
  <si>
    <t xml:space="preserve">j) Xác định dụng cụ kiểm tra cũng như cách thức sử dụng </t>
  </si>
  <si>
    <t xml:space="preserve">k) Nhận biết, lập biên bản các hư hỏng của chi tiết, cụm chi tiết tiếp giáp nhau và đưa ra các biện pháp để khắc phục </t>
  </si>
  <si>
    <t xml:space="preserve">1) Lập kế hoạch làm việc trong nhóm, phân công nhiệm vụ và đánh giá kết quả hợp tác trong nhóm </t>
  </si>
  <si>
    <t xml:space="preserve">b) Thực hiện các cuộc đối thoại chuyên môn theo tình huống, trình bày sự kiện cũng như vận dụng các thuật ngữ tiếng Anh  </t>
  </si>
  <si>
    <t xml:space="preserve">d) Sử dụng các công cụ lưu giữ cơ sở dữ liệu và tôn trọng công tác bảo mật cơ sở dữ liệu; đọc được các dữ liệu đo và kiểm tra ở dạng tương tự và số hóa </t>
  </si>
  <si>
    <t xml:space="preserve">e) Nhận diện các chủng loại xe, hệ 
thống, chi tiết và các cụm chi tiết </t>
  </si>
  <si>
    <t xml:space="preserve">g) Đọc và vận dụng các hướng dẫn bảo trì, lắp ráp, chạy thử và vận hành, các taplô, bảng số cũng như biểu đồ </t>
  </si>
  <si>
    <t xml:space="preserve">i) Đọc và vận dụng sơ đồ điều khiển, sơ đồ mạch điện, sơ đồ bố trí và sơ đồ chức năng </t>
  </si>
  <si>
    <t xml:space="preserve">j) Đọc và tôn trọng sơ đồ chức năng của các hệ thống điều khiển thủy lực, khí nén của xe và của hệ thống truyền lực </t>
  </si>
  <si>
    <t xml:space="preserve">k) Vận dụng các quy định và điều luật về an toàn giao thông cũng như về thái độ tham gia giao thông </t>
  </si>
  <si>
    <t xml:space="preserve">l) Tiếp thu nguyện vọng và thông tin của khách hàng, báo cáo với doanh nghiệp và quan tâm thực hiện theo yêu cầu. </t>
  </si>
  <si>
    <t xml:space="preserve">m) Tôn trọng yêu cầu thông tin về các công việc bảo trì </t>
  </si>
  <si>
    <t xml:space="preserve">q) Tôn trọng các quy định về bảo hành,khuyến mại và trách nhiệm với các khuyết tật có thể tạo ra </t>
  </si>
  <si>
    <t xml:space="preserve">s) Thực hiện phân tích các sự cố và hư hỏng thông qua phỏng vấn khách hàng trong giới hạn thu hẹp </t>
  </si>
  <si>
    <t>TT14</t>
  </si>
  <si>
    <t xml:space="preserve">c) Giao tiếp với klhách hàng cũng như với các đơn vị chức năng đồng nghiệp </t>
  </si>
  <si>
    <t xml:space="preserve">Thực hiện các biện pháp đảm bảo chất lượng </t>
  </si>
  <si>
    <t xml:space="preserve">a) Vận dụng các phương pháp và phương tiện kiểm tra theo yêu cầu </t>
  </si>
  <si>
    <t xml:space="preserve">b) Tìm nguyên nhân của lỗi và của các  hạn chế về chất lượng một cách có hệ thống, tham gia xây dựng biện pháp khắc phục, lập hồ sơ cho công việc này </t>
  </si>
  <si>
    <t xml:space="preserve">c) Vận dụng hệ thống quản lý chất lượng của doanh nghiệp </t>
  </si>
  <si>
    <t xml:space="preserve">d) Tôn trọng thời hạn kiểm định và bảo dưỡng dụng cụ đo kiểm và phương tiện sản xuất doanh nghiệp cũng như đưa ra các biện pháp thực hiện </t>
  </si>
  <si>
    <t xml:space="preserve">e) Tôn trọng và vận dụng quy trình thực hiện các biện pháp thu hồi hoặc tu chỉnh sản phẩm dịch vụ </t>
  </si>
  <si>
    <t xml:space="preserve">f) Tham gia cải tiến thường xuyên quy trình làm việc trong bộ phận công tác </t>
  </si>
  <si>
    <t xml:space="preserve">g) Tìm, đánh giá, khắc phục và lập hồ sơ nguyên nhân lỗi và các hạn chế trong quá trình làm việc một cách có hệ thống cũng như ước tính hậu quả do lỗi và hạn chế gây ra </t>
  </si>
  <si>
    <t xml:space="preserve">h) Kiểm tra, đánh giá và lập biên bản kết quả làm việc của bản thân và của những người cùng hợp tác </t>
  </si>
  <si>
    <t>TT15</t>
  </si>
  <si>
    <t>Nguyễn Anh Tuấn</t>
  </si>
  <si>
    <t>Triệu Phú Nguyên</t>
  </si>
  <si>
    <t>Hà Quốc Bảo</t>
  </si>
  <si>
    <t>Nguyễn Hữu Mạnh</t>
  </si>
  <si>
    <t>A</t>
  </si>
  <si>
    <t>I</t>
  </si>
  <si>
    <t>Tài liệu các môn học chung theo quy định của Việt Nam</t>
  </si>
  <si>
    <t>Pháp luật</t>
  </si>
  <si>
    <t>Quyển</t>
  </si>
  <si>
    <t>Giáo dục thể chất</t>
  </si>
  <si>
    <t>Giáo dục quốc phòng và an ninh</t>
  </si>
  <si>
    <t>Tin học</t>
  </si>
  <si>
    <t>Ngoại ngữ</t>
  </si>
  <si>
    <t>Giáo dục chính trị</t>
  </si>
  <si>
    <t>II</t>
  </si>
  <si>
    <t>Nguồn sở hữu của Tập đoàn Đào tạo AVESTOS</t>
  </si>
  <si>
    <t>-</t>
  </si>
  <si>
    <t>III</t>
  </si>
  <si>
    <t>Nguồn sở hữu khác</t>
  </si>
  <si>
    <t>Kinh tế học - Xã hội học tổng quát - Đáp án</t>
  </si>
  <si>
    <t>IV</t>
  </si>
  <si>
    <t>V</t>
  </si>
  <si>
    <t>TỔNG CỘNG</t>
  </si>
  <si>
    <t>Ngày</t>
  </si>
  <si>
    <t>Cái</t>
  </si>
  <si>
    <t>Ream</t>
  </si>
  <si>
    <t xml:space="preserve">p) Tiếp nhận và vận dụng cả các thông tin dịch vụ từ các tài liệu bằng tiếng Anh </t>
  </si>
  <si>
    <t>Phụ lục 5</t>
  </si>
  <si>
    <t>DỰ TOÁN CHI CHÍ VẬT TƯ HỌC TẬP VÀ THI TỐT NGHIỆP NGHỀ CÔNG NGHỆ Ô TÔ 
TRÌNH ĐỘ CAO ĐẲNG NGHỀ THEO CHƯƠNG TRÌNH CỦA CHLB ĐỨC</t>
  </si>
  <si>
    <t>Số TT</t>
  </si>
  <si>
    <t>Nguyên vật liệu</t>
  </si>
  <si>
    <t>Đơn vị</t>
  </si>
  <si>
    <t>Số lượng (cho 16 SV)</t>
  </si>
  <si>
    <t>Đơn giá
(đồng)</t>
  </si>
  <si>
    <t>Thành tiền
(đồng)</t>
  </si>
  <si>
    <t>NHÓM VẬT TƯ VĂN PHÒNG PHẨM</t>
  </si>
  <si>
    <t>Cho 7 học kỳ</t>
  </si>
  <si>
    <t xml:space="preserve"> (cho 16 SV)</t>
  </si>
  <si>
    <t>Giấy A4 Màu dùng để làm thẻ màu in</t>
  </si>
  <si>
    <t>Giấy A4 in tài liệu phát tay</t>
  </si>
  <si>
    <t>Mực in</t>
  </si>
  <si>
    <t>Hộp</t>
  </si>
  <si>
    <t>Giấy A0</t>
  </si>
  <si>
    <t>Tờ</t>
  </si>
  <si>
    <t>Nam châm viên dính bảng</t>
  </si>
  <si>
    <t>Viên</t>
  </si>
  <si>
    <t>Bút dạ</t>
  </si>
  <si>
    <t>Chiếc</t>
  </si>
  <si>
    <t>Phấn viết bảng</t>
  </si>
  <si>
    <t>Sổ viết</t>
  </si>
  <si>
    <t>Giấy đề can A4 trắng</t>
  </si>
  <si>
    <t>Sách chuyên nghành</t>
  </si>
  <si>
    <t>Giấy Couche bóng theo thông số kỹ thuật kích thước A4 dạng Decal định lượng 150 gsm</t>
  </si>
  <si>
    <t>Giấy đề can A3</t>
  </si>
  <si>
    <t>Giấy Couche bóng theo thông số kỹ thuật kích thước A3, định lượng 80 - 120 gsm</t>
  </si>
  <si>
    <t>Giấy in A1</t>
  </si>
  <si>
    <t>Giấy in A3</t>
  </si>
  <si>
    <t>Bút dạ kim (màu xanh, đen, đỏ)</t>
  </si>
  <si>
    <t>Bút dạ kim - màu xanh</t>
  </si>
  <si>
    <t>Bút dạ kim - màu đỏ</t>
  </si>
  <si>
    <t>Bút dạ xanh</t>
  </si>
  <si>
    <t>Bút viết bảng trắng</t>
  </si>
  <si>
    <t>Bút sơn</t>
  </si>
  <si>
    <t>Bút dạ không xóa</t>
  </si>
  <si>
    <t>- Màu sắc: Màu xanh</t>
  </si>
  <si>
    <t>- Bút 2 đầu, kiểu dáng thon nhỏ</t>
  </si>
  <si>
    <t>17</t>
  </si>
  <si>
    <t>Bút bi mực xanh</t>
  </si>
  <si>
    <t>- Đóng gói: 30cây/ca</t>
  </si>
  <si>
    <t>Bút bi - mực đỏ</t>
  </si>
  <si>
    <t>- Đóng gói: 30 cây/ca</t>
  </si>
  <si>
    <t>- Màu sắc: Màu đỏ</t>
  </si>
  <si>
    <t>Bút nhớ dòng</t>
  </si>
  <si>
    <t>- Có 3 mầu để lựa chọn: vàng, xanh, đỏ</t>
  </si>
  <si>
    <t>- Bút có 2 đầu giúp tăng thêm tính năng sử dụng</t>
  </si>
  <si>
    <t>20</t>
  </si>
  <si>
    <t>Bút xoá</t>
  </si>
  <si>
    <t>Bút chì</t>
  </si>
  <si>
    <t xml:space="preserve">-Có tẩy                            </t>
  </si>
  <si>
    <t>-Các loại: HB, 2B, 3B</t>
  </si>
  <si>
    <t>21</t>
  </si>
  <si>
    <t>Gọt bút chì</t>
  </si>
  <si>
    <t xml:space="preserve">Tẩy chì </t>
  </si>
  <si>
    <t>Còi tuýt điều hành hoạt động nhóm</t>
  </si>
  <si>
    <t>Túi miết- Kích thước: 240x340 mm</t>
  </si>
  <si>
    <t>- Còi trọng tài Fox</t>
  </si>
  <si>
    <t>Khăn mềm lau tay (Khăn lau vuông trắng thường) Chất liệu: Cotton</t>
  </si>
  <si>
    <t>Túi miết</t>
  </si>
  <si>
    <t>Khăn giấy ướt cho phòng chuyên gia</t>
  </si>
  <si>
    <t>- Kích thước: 240x340 mm</t>
  </si>
  <si>
    <t>Trình ký 2 mặt xi xanh EKE</t>
  </si>
  <si>
    <t>Khăn mềm lau tay (Khăn lau vuông trắng thường)</t>
  </si>
  <si>
    <t>Trình ký 2 mặt xi xanh EKE khổ A4</t>
  </si>
  <si>
    <t>- Chất liệu: Cotton</t>
  </si>
  <si>
    <t>Khung kẹp giấy A4</t>
  </si>
  <si>
    <t>Trình ký sọc A4</t>
  </si>
  <si>
    <t>File tài liệu chất liệu nhựa khổ A4</t>
  </si>
  <si>
    <t>File trình ký chất liệu nhựa khổ A4</t>
  </si>
  <si>
    <t>Cặp kẹp hồ sơ A4</t>
  </si>
  <si>
    <t xml:space="preserve">Bộ eke </t>
  </si>
  <si>
    <t xml:space="preserve">Loại: 45 độ, 60 độ, 90 độ              </t>
  </si>
  <si>
    <t>Vật liệu: Nhựa cao cấp, trong suốt</t>
  </si>
  <si>
    <t>Hộp chia File (hộp đựng tài liệu)</t>
  </si>
  <si>
    <t>Vật liệu: cách nhiệt</t>
  </si>
  <si>
    <t>File clear A3</t>
  </si>
  <si>
    <t>Kích cỡ: 7cm</t>
  </si>
  <si>
    <t>Giấy ghi nhớ</t>
  </si>
  <si>
    <t>Tệp</t>
  </si>
  <si>
    <t>- Pronoti 3x5</t>
  </si>
  <si>
    <t>32</t>
  </si>
  <si>
    <t xml:space="preserve">Sổ tay B6 </t>
  </si>
  <si>
    <t xml:space="preserve">-Kích thước: B6            </t>
  </si>
  <si>
    <t>-Độ dày: 160 trang</t>
  </si>
  <si>
    <t>33</t>
  </si>
  <si>
    <t>File còng bìa nhựa</t>
  </si>
  <si>
    <t>Băng dính lụa Simili 3,6cm xanh Blue</t>
  </si>
  <si>
    <t xml:space="preserve">- Kích thước: 3,6cm     </t>
  </si>
  <si>
    <t>- Màu xanh ( Blue)</t>
  </si>
  <si>
    <t>Băng dính trong 2cm</t>
  </si>
  <si>
    <t>Cuộn</t>
  </si>
  <si>
    <t>- Kích thước: 3,6cm</t>
  </si>
  <si>
    <t xml:space="preserve"> - Kích thước: 3,6cm     </t>
  </si>
  <si>
    <t>36</t>
  </si>
  <si>
    <t>Túi clear bag các loại</t>
  </si>
  <si>
    <t xml:space="preserve"> - Màu xanh (Blue)</t>
  </si>
  <si>
    <t>Băng keo trong nhỏ</t>
  </si>
  <si>
    <t>- Băng dính T12.100 màng 43 kích thước 1cm</t>
  </si>
  <si>
    <t>- Kích thước: 1cm</t>
  </si>
  <si>
    <t>Compass</t>
  </si>
  <si>
    <t>Kẹp bấm lỗ (kẹp acco), hộp 50 chiếc</t>
  </si>
  <si>
    <t>Giấy gián Tommy (sticker)</t>
  </si>
  <si>
    <t>Túi</t>
  </si>
  <si>
    <t>- Số lượng: 10 tờ/túi</t>
  </si>
  <si>
    <t>41</t>
  </si>
  <si>
    <t>Bảng lót cắt loại A4</t>
  </si>
  <si>
    <t>Giấy hộp rút (200tờ/hộp)</t>
  </si>
  <si>
    <t>38</t>
  </si>
  <si>
    <t>- Chất liệu: cao cấp</t>
  </si>
  <si>
    <t>- Loại: (200 tờ/ hộp)</t>
  </si>
  <si>
    <t>Kẹp bướm</t>
  </si>
  <si>
    <t>- Loại: Kẹp giấy</t>
  </si>
  <si>
    <t>- Chất liệu: Sắt</t>
  </si>
  <si>
    <t>Giấy note Deli 5 màu</t>
  </si>
  <si>
    <t>Tập</t>
  </si>
  <si>
    <t>Băng dính cách điện</t>
  </si>
  <si>
    <t>Gim tài liệu hộp</t>
  </si>
  <si>
    <t xml:space="preserve"> Ghim cài tài liệu tam giác; 90 chiếc/hộp</t>
  </si>
  <si>
    <t>Bìa còng (file tài liệu) KingJim A4 - 9cm</t>
  </si>
  <si>
    <t>- Kích thước: A4 - 9cm</t>
  </si>
  <si>
    <t>47</t>
  </si>
  <si>
    <t>Bấm lỗ</t>
  </si>
  <si>
    <t>- Ghim cài tài liệu tam giác; 90 chiếc/hộp</t>
  </si>
  <si>
    <t>Băng dính (loại 1 mặt - màu xanh) Kích thước: 36mm</t>
  </si>
  <si>
    <t>Giá treo đồ</t>
  </si>
  <si>
    <t>Băng dính màu vàng dán nền 5F (cuộn to)</t>
  </si>
  <si>
    <t>Máy tính cầm tay 12 số</t>
  </si>
  <si>
    <t>Băng dính (loại 1 mặt - màu xanh)</t>
  </si>
  <si>
    <t>- Màn hình 12 số, Bộ nhớ M +</t>
  </si>
  <si>
    <t>Kích thước: 36mm</t>
  </si>
  <si>
    <t>52</t>
  </si>
  <si>
    <t>Hồ dán khô</t>
  </si>
  <si>
    <t>Tuýp</t>
  </si>
  <si>
    <t>Thước kẻ Thiên Long</t>
  </si>
  <si>
    <t>- Đặc tính: Thước có chiều dài 30cm bằng nhựa trong suốt</t>
  </si>
  <si>
    <t xml:space="preserve">File hộp đựng tài liệu EKE A4 10cm </t>
  </si>
  <si>
    <r>
      <t>-</t>
    </r>
    <r>
      <rPr>
        <sz val="13"/>
        <rFont val="Times New Roman"/>
        <family val="1"/>
        <charset val="163"/>
      </rPr>
      <t xml:space="preserve"> Màn hình 12 số, Bộ nhớ M +</t>
    </r>
  </si>
  <si>
    <t>Sổ không đường kẻ</t>
  </si>
  <si>
    <t>Máy dập ghim số 10 Plus</t>
  </si>
  <si>
    <t>- Sử dụng cho nhiều khổ giấy</t>
  </si>
  <si>
    <t>- Dập tối đa 15 tờ A4</t>
  </si>
  <si>
    <t>Ghim dập 10 Plus</t>
  </si>
  <si>
    <t>Ghim kẹp, ghim mũ các cỡ (lớn, vừa, nhỏ)</t>
  </si>
  <si>
    <t xml:space="preserve"> Giấy kraft, Kích thước : 24,5 X 34/29 X 38mm</t>
  </si>
  <si>
    <t>Kéo văn phòng</t>
  </si>
  <si>
    <t>Dao dọc giấy</t>
  </si>
  <si>
    <t>Băng dính (loại 2 mặt)</t>
  </si>
  <si>
    <t>Băng dính (loại 1 mặt)</t>
  </si>
  <si>
    <t>- Giấy kraft, Kích thước : 24,5 X 34/29 X 38mm</t>
  </si>
  <si>
    <t>Kích thước: 5cm</t>
  </si>
  <si>
    <t xml:space="preserve">Dấu niêm phong liền mực </t>
  </si>
  <si>
    <t>Dấu liền mực loại Trodat 46119 hoặc Colop</t>
  </si>
  <si>
    <t>Trang bị bảo hộ (quần, áo, giày, mũ, kính)</t>
  </si>
  <si>
    <t>Dùng chung cho cả khóa học</t>
  </si>
  <si>
    <t>NHÓM HÓA CHÂT - NHIÊN LIỆU - DẦU MỠ  BÔI TRƠN</t>
  </si>
  <si>
    <t xml:space="preserve">Xăng A95 </t>
  </si>
  <si>
    <t>Lít</t>
  </si>
  <si>
    <t>Dấu niêm phong liền mực</t>
  </si>
  <si>
    <t xml:space="preserve">Dầu Diesel </t>
  </si>
  <si>
    <t xml:space="preserve">Dầu hộp số </t>
  </si>
  <si>
    <t>lít</t>
  </si>
  <si>
    <t>4 xe x  4 lít /1 xe x 3 lần</t>
  </si>
  <si>
    <t xml:space="preserve">Dầu hộp số tự động </t>
  </si>
  <si>
    <t>Dầu hộp số tự động</t>
  </si>
  <si>
    <t>Xăng A95</t>
  </si>
  <si>
    <t xml:space="preserve">Dầu trợ lực hệ thống lái </t>
  </si>
  <si>
    <t>4 xe x  1 lít /1 xe x 3 lần</t>
  </si>
  <si>
    <t>Dầu Diesel</t>
  </si>
  <si>
    <t xml:space="preserve">Dầu ly hợp </t>
  </si>
  <si>
    <t>Dầu hộp số</t>
  </si>
  <si>
    <t xml:space="preserve">Dầu động cơ (can 4 Lít) </t>
  </si>
  <si>
    <t>Can</t>
  </si>
  <si>
    <t xml:space="preserve">Dầu phanh </t>
  </si>
  <si>
    <t xml:space="preserve">Dầu hộp số cơ khí (can 4 lít) </t>
  </si>
  <si>
    <t>Dầu trợ lực hệ thống lái</t>
  </si>
  <si>
    <t>Dầu ly hợp</t>
  </si>
  <si>
    <t xml:space="preserve">Bình cứu hỏa </t>
  </si>
  <si>
    <t>Bình</t>
  </si>
  <si>
    <t>2 bình x 5 khu vực x 3 năm</t>
  </si>
  <si>
    <t>Dầu động cơ (can 4 Lít)</t>
  </si>
  <si>
    <t>Parafin lốp xe</t>
  </si>
  <si>
    <t>Dầu phanh</t>
  </si>
  <si>
    <t xml:space="preserve">Dung dịch làm sạch </t>
  </si>
  <si>
    <t>4 xe x  10 lít /1 xe x 3 lần</t>
  </si>
  <si>
    <t>Dầu hộp số cơ khí (can 4 lít)</t>
  </si>
  <si>
    <t>Dung dịch chốn đóng cặn nước làm mát</t>
  </si>
  <si>
    <t>Chai</t>
  </si>
  <si>
    <t>Ga điều hòa R134A</t>
  </si>
  <si>
    <t>bình</t>
  </si>
  <si>
    <t>Bình cứu hỏa</t>
  </si>
  <si>
    <t xml:space="preserve">Dầu bôi trơn máy nén </t>
  </si>
  <si>
    <t>Nước rửa kính</t>
  </si>
  <si>
    <t>Dung dịch làm sạch</t>
  </si>
  <si>
    <t>Dung dịch làm sạch rỉ sét chi tiết RP7</t>
  </si>
  <si>
    <t>chai</t>
  </si>
  <si>
    <t>Dung dịch a xít acquy</t>
  </si>
  <si>
    <t>Keo làm kín</t>
  </si>
  <si>
    <t>4 nhóm x 10 Tuýp/01 nhóm</t>
  </si>
  <si>
    <t>Dầu bôi trơn máy nén</t>
  </si>
  <si>
    <t>Dầu chống rỉ sét Stoprust</t>
  </si>
  <si>
    <t>4 nhóm x 0.5 chai x 30</t>
  </si>
  <si>
    <t>Sơn lót chống gỉ</t>
  </si>
  <si>
    <t>kg</t>
  </si>
  <si>
    <t>4 nhóm x 4 kg /1 nhóm</t>
  </si>
  <si>
    <t>Matit</t>
  </si>
  <si>
    <t>4 nhóm x 2 kg /1 nhóm</t>
  </si>
  <si>
    <t>Giấy nhám các loại</t>
  </si>
  <si>
    <t>P 100</t>
  </si>
  <si>
    <t>tờ</t>
  </si>
  <si>
    <t>4 nhóm x 10 tờ /1 nhóm</t>
  </si>
  <si>
    <t>P 120</t>
  </si>
  <si>
    <t>4 nhóm x 3 tờ /1 nhóm</t>
  </si>
  <si>
    <t>P 180</t>
  </si>
  <si>
    <t>P 240</t>
  </si>
  <si>
    <t>P 400</t>
  </si>
  <si>
    <t>P 800</t>
  </si>
  <si>
    <t>Xăng pha sơn lót</t>
  </si>
  <si>
    <t>4 nhóm x 4 lít /1 nhóm</t>
  </si>
  <si>
    <t>Sơn lót bề mặt</t>
  </si>
  <si>
    <t>Xăng lau bề mặt</t>
  </si>
  <si>
    <t>4 nhóm x 2 lít /1 nhóm</t>
  </si>
  <si>
    <t>Sơn màu</t>
  </si>
  <si>
    <t>Dầu bóng</t>
  </si>
  <si>
    <t>Xăng pha sơn</t>
  </si>
  <si>
    <t>Khăn lau xăng bề mặt</t>
  </si>
  <si>
    <t>nhám nước p 1500</t>
  </si>
  <si>
    <t>4 nhóm x 20 tờ /1 nhóm</t>
  </si>
  <si>
    <t>xi đánh bóng bước 1</t>
  </si>
  <si>
    <t>xi đánh bóng bước 2</t>
  </si>
  <si>
    <t>4 nhóm x 1 kg /1 nhóm</t>
  </si>
  <si>
    <t>xi đánh bóng bước 3</t>
  </si>
  <si>
    <t>Mỡ bôi trơn chịu nhiệt</t>
  </si>
  <si>
    <t>Kg</t>
  </si>
  <si>
    <t>2 xe x  01 Kg /01 xe x 3</t>
  </si>
  <si>
    <t>NHÓM VẬT DỤNG BẢO HỘ LAO ĐỘNG VÀ DUY TRÌ AN TOÀN, VỆ SINH CÔNG NGHIỆP</t>
  </si>
  <si>
    <t>Găng tay sợi</t>
  </si>
  <si>
    <t>đôi</t>
  </si>
  <si>
    <t>4 nhóm x 4 chiếc /01 nhóm</t>
  </si>
  <si>
    <t xml:space="preserve">Kính trắng bảo hộ </t>
  </si>
  <si>
    <t>chiếc</t>
  </si>
  <si>
    <t>4 nhóm x 4 chiếc /1 nhóm</t>
  </si>
  <si>
    <t xml:space="preserve">Khẩu trang có lớp than hoạt tính </t>
  </si>
  <si>
    <t>4 nhóm x 15 chiếc /1 nhóm</t>
  </si>
  <si>
    <t>Tấm kính hàn</t>
  </si>
  <si>
    <t>tấm</t>
  </si>
  <si>
    <t>4 nhóm x 2 chiếc /01 nhóm</t>
  </si>
  <si>
    <t>Tấm phủ tai xe</t>
  </si>
  <si>
    <t>2 xe x 1 bộ/01 xe</t>
  </si>
  <si>
    <t>Bọc ghế</t>
  </si>
  <si>
    <t>Bọc tay lái</t>
  </si>
  <si>
    <t>Bàn chải vệ sinh rửa chi tiết</t>
  </si>
  <si>
    <t>4 nhóm x 10 chiếc/01 nhóm</t>
  </si>
  <si>
    <t>Giẻ lau</t>
  </si>
  <si>
    <t>4 nhóm x 4 kg/01 nhóm</t>
  </si>
  <si>
    <t>Giấy lọc khí thải động cơ xăng</t>
  </si>
  <si>
    <t>2 xe x 01 bộ /01 xe</t>
  </si>
  <si>
    <t>Giấy lọc khí thải động cơ Diesel</t>
  </si>
  <si>
    <t>Giấy in phân tích khí thải động cơ</t>
  </si>
  <si>
    <t>1 cuộn /01 máy phân tích</t>
  </si>
  <si>
    <t>Gioăng chỉ</t>
  </si>
  <si>
    <t>4 nhóm x 2 hộp/01 nhóm</t>
  </si>
  <si>
    <t>Ống mềm dẫn môi chất lạnh</t>
  </si>
  <si>
    <t>mét</t>
  </si>
  <si>
    <t>4 nhóm x  8m /01 nhóm</t>
  </si>
  <si>
    <t>Camera hỗ trợ đỗ xe</t>
  </si>
  <si>
    <t>2 xe x 01chiếc  /01 xe</t>
  </si>
  <si>
    <t>Gạt nước điện tử</t>
  </si>
  <si>
    <t>Cụm gương hậu điều khiển điện</t>
  </si>
  <si>
    <t>Cảm biến báo làn đường</t>
  </si>
  <si>
    <t>Rada định vị</t>
  </si>
  <si>
    <t>Module âm thanh và màn hình hiển thị</t>
  </si>
  <si>
    <t>Ghế lái điều khiển điện</t>
  </si>
  <si>
    <t>Cụm mô tơ đóng mở cốp sau xe</t>
  </si>
  <si>
    <t xml:space="preserve">Gạc y tế </t>
  </si>
  <si>
    <t>Gói</t>
  </si>
  <si>
    <t>4 nhóm x  5 gói / 1 nhóm</t>
  </si>
  <si>
    <t xml:space="preserve">Găng tay bảo hộ </t>
  </si>
  <si>
    <t>Đôi</t>
  </si>
  <si>
    <t>17 x 10 đôi/ 1năm x 3 năm</t>
  </si>
  <si>
    <t xml:space="preserve">Găng tay cao su </t>
  </si>
  <si>
    <t>17 x 2 đôi/ 1năm x 3 năm</t>
  </si>
  <si>
    <t>NHÓM VẬT LIỆU ĐIỆN</t>
  </si>
  <si>
    <t xml:space="preserve">Băng dính cách điện </t>
  </si>
  <si>
    <t>4 nhóm x  15 cuộn / 1 nhóm</t>
  </si>
  <si>
    <t>Gạc y tế</t>
  </si>
  <si>
    <t xml:space="preserve">Băng dính hai mặt  </t>
  </si>
  <si>
    <t>Găng tay bảo hộ</t>
  </si>
  <si>
    <t>Dây điện 0,75 - 1,2mm</t>
  </si>
  <si>
    <t>4 nhóm x  100 mét / 1 nhóm</t>
  </si>
  <si>
    <t>Găng tay cao su</t>
  </si>
  <si>
    <t>Bối dây điện thân xe</t>
  </si>
  <si>
    <t>2 xe x  01 Bộ /01 xe x 3 lần</t>
  </si>
  <si>
    <t>Bối dây động cơ</t>
  </si>
  <si>
    <t>Bối dây cụm panel hiển thị</t>
  </si>
  <si>
    <t xml:space="preserve">Băng dính hai mặt </t>
  </si>
  <si>
    <t>Bối dây điều khiển bộ truyền lực</t>
  </si>
  <si>
    <t xml:space="preserve">Giắc đấu dây </t>
  </si>
  <si>
    <t>4 nhóm x  5 bộ / 1 nhóm</t>
  </si>
  <si>
    <t>Cầu chì 10 Amp</t>
  </si>
  <si>
    <t>4 nhóm x  15 chiếc / 1 nhóm</t>
  </si>
  <si>
    <t>Cầu chì 15 amp</t>
  </si>
  <si>
    <t>Cầu chì 20 amp</t>
  </si>
  <si>
    <t>Cầu chì 25 amp</t>
  </si>
  <si>
    <t>Giắc đấu dây</t>
  </si>
  <si>
    <t>Cầu chì 30 amp</t>
  </si>
  <si>
    <t>Gen cách điện các loại</t>
  </si>
  <si>
    <t>NHÓM VẬT LIỆU CƠ KHÍ</t>
  </si>
  <si>
    <t>Chì cân bằng lốp: Theo bộ 8 đơn vị ( từ 5 đến 40 gram)</t>
  </si>
  <si>
    <t>4 nhóm x  1 bộ  x 3 lần</t>
  </si>
  <si>
    <t>Chì cân bằng lốp : Theo bộ 8 đơn vị ( từ 5 đến 40 gReam)</t>
  </si>
  <si>
    <t>Chì cân bằng 5 gream</t>
  </si>
  <si>
    <t>4 nhóm x  1 túi x 3 lần</t>
  </si>
  <si>
    <t>Chì cân bằng 10 gram</t>
  </si>
  <si>
    <t>Chì cân bằng 15 gram</t>
  </si>
  <si>
    <t>Chì cân bằng 20 gram</t>
  </si>
  <si>
    <t>Chì cân bằng25 gram</t>
  </si>
  <si>
    <t>Chì cân bằng 30 gram</t>
  </si>
  <si>
    <t>Chì cân bằng35 gram</t>
  </si>
  <si>
    <t>Chì cân bằng 40 gram</t>
  </si>
  <si>
    <t xml:space="preserve">Khí CO2 </t>
  </si>
  <si>
    <t>4 nhóm x  1 chai /01 nhóm</t>
  </si>
  <si>
    <t>Pép hàn MAG Æ 0,8 mm</t>
  </si>
  <si>
    <t>Chụp khí hàn MAG (Loại nhỏ 15AK)</t>
  </si>
  <si>
    <t>4 nhóm x 1 chiếc /01 nhóm</t>
  </si>
  <si>
    <t>Mỡ chống dính hàn MAG</t>
  </si>
  <si>
    <t>hộp</t>
  </si>
  <si>
    <t>4 nhóm x 0.5 hộp /1 nhóm</t>
  </si>
  <si>
    <t>Tôn tấm 1mm</t>
  </si>
  <si>
    <t>m2</t>
  </si>
  <si>
    <t>4 nhóm x 1 m2 /1 nhóm</t>
  </si>
  <si>
    <t>Giấy nhám tròn 150mm  P60</t>
  </si>
  <si>
    <t>4 nhóm x  5 tờ /01 nhóm</t>
  </si>
  <si>
    <t>Đá giáp xếp Æ100</t>
  </si>
  <si>
    <t>viên</t>
  </si>
  <si>
    <t>4 nhóm x  2 viên /01 nhóm</t>
  </si>
  <si>
    <t>Lưỡi cắt cưa máy cầm tay</t>
  </si>
  <si>
    <t>4 nhóm x 2 chiếc /1 nhóm</t>
  </si>
  <si>
    <t>Mũi khoan hợp kim Æ5</t>
  </si>
  <si>
    <t>Vòng đệm phẳng (Đường kính ngoài từ 20~25mm) - bộ 60 chiếc</t>
  </si>
  <si>
    <t>bộ</t>
  </si>
  <si>
    <t>Dùng chung cho cả 4 nhóm</t>
  </si>
  <si>
    <t>Thanh điện cực các bon</t>
  </si>
  <si>
    <t xml:space="preserve">Đầu hàn vòng đệm </t>
  </si>
  <si>
    <t>Đá cắt Æ100</t>
  </si>
  <si>
    <t>Đá mài Æ100</t>
  </si>
  <si>
    <t xml:space="preserve">Kìm cắt dây </t>
  </si>
  <si>
    <t>Cánh cửa xe</t>
  </si>
  <si>
    <t xml:space="preserve">Nắp ca pô </t>
  </si>
  <si>
    <t>Tai xe (vành lốp)</t>
  </si>
  <si>
    <t>Băng dính coton (cuộn to)</t>
  </si>
  <si>
    <t>cuộn</t>
  </si>
  <si>
    <t>4 nhóm x 2 cuộn /1 nhóm</t>
  </si>
  <si>
    <t>4 nhóm x 1 kg /01 nhóm</t>
  </si>
  <si>
    <t>Khung, vỏ xe biến dạng hoặc tấm OEM</t>
  </si>
  <si>
    <t>4 nhóm x 1 xe /01 nhóm</t>
  </si>
  <si>
    <t>Đinh tán má phanh</t>
  </si>
  <si>
    <t>4 nhóm x 10 chiếc/1 nhóm</t>
  </si>
  <si>
    <t xml:space="preserve">Đinh tán má phanh </t>
  </si>
  <si>
    <t>Khay để dụng cụ</t>
  </si>
  <si>
    <t>4 nhóm x 4 chiếc/01 nhóm</t>
  </si>
  <si>
    <t>4 nhóm x 1 kg/01 nhóm</t>
  </si>
  <si>
    <t>NHÓM PHỤ TÙNG, CHI TIẾT THAY THẾ</t>
  </si>
  <si>
    <t>Bu lông tiêu chuẩn M10 (12 chiếc)</t>
  </si>
  <si>
    <t>2 xe x  01 bộ /01 xe</t>
  </si>
  <si>
    <t>Đai ốc tiêu chuẩn M10 (12 chiếc)</t>
  </si>
  <si>
    <t>Bu lông tiêu chuẩn M12 (12 chiếc)</t>
  </si>
  <si>
    <t>Bu lông tiêu chuẩn M12(12 chiếc)</t>
  </si>
  <si>
    <t>Đai ốc tiêu chuẩn M12 (12 chiếc)</t>
  </si>
  <si>
    <t>Đai ốc tiêu chuẩn M12(12 chiếc)</t>
  </si>
  <si>
    <t>Bu lông tiêu chuẩn M14 (12 chiếc)</t>
  </si>
  <si>
    <t>Bu lông tiêu chuẩn M14(12 chiếc)</t>
  </si>
  <si>
    <t>Đai ốc tiêu chuẩn M14 (12 chiếc)</t>
  </si>
  <si>
    <t>Đai ốc tiêu chuẩn M14(12 chiếc)</t>
  </si>
  <si>
    <t xml:space="preserve">Cao su chân máy  </t>
  </si>
  <si>
    <t>2 xe x 01 bộ  /01 xe</t>
  </si>
  <si>
    <t>Mặt máy</t>
  </si>
  <si>
    <t>2 xe x  01 Chiếc /01 xe</t>
  </si>
  <si>
    <t xml:space="preserve">Mặt máy </t>
  </si>
  <si>
    <t>Cụm Piston - thanh truyền</t>
  </si>
  <si>
    <t>2 xe x  01 Bộ /01 xe</t>
  </si>
  <si>
    <t xml:space="preserve">Cụm Piston - thanh truyền </t>
  </si>
  <si>
    <t>Bơm xăng</t>
  </si>
  <si>
    <t>2 xe x  01 chiếc /01 xe</t>
  </si>
  <si>
    <t>Bơm cao áp</t>
  </si>
  <si>
    <t xml:space="preserve">Bơm cao áp </t>
  </si>
  <si>
    <t>Bơm dầu</t>
  </si>
  <si>
    <t xml:space="preserve">Bơm dầu </t>
  </si>
  <si>
    <t>Bơm nước</t>
  </si>
  <si>
    <t>Két làm mát nước</t>
  </si>
  <si>
    <t>2 xe x 1 chiếc / 01 xe</t>
  </si>
  <si>
    <t>Lọc nhiên liệu động cơ Diesel</t>
  </si>
  <si>
    <t>Lọc nhiên liệu động cơ xăng</t>
  </si>
  <si>
    <t xml:space="preserve">Két làm mát dầu xe  </t>
  </si>
  <si>
    <t>Lọc dầu</t>
  </si>
  <si>
    <t>Ống phân phối NL</t>
  </si>
  <si>
    <t xml:space="preserve">Ống phân phối NL </t>
  </si>
  <si>
    <t>Van điều áp NL</t>
  </si>
  <si>
    <t xml:space="preserve">Van điều áp NL </t>
  </si>
  <si>
    <t>Vòi phun NL Diesel</t>
  </si>
  <si>
    <t>Vòi phun NL xăng</t>
  </si>
  <si>
    <t>Xupap</t>
  </si>
  <si>
    <t xml:space="preserve">Xupap </t>
  </si>
  <si>
    <t>Máy đề</t>
  </si>
  <si>
    <t xml:space="preserve">Máy đề </t>
  </si>
  <si>
    <t>Đai cam</t>
  </si>
  <si>
    <t xml:space="preserve">Đai cam </t>
  </si>
  <si>
    <t>Đế xupap</t>
  </si>
  <si>
    <t xml:space="preserve">Đế xupap </t>
  </si>
  <si>
    <t>Trục cơ</t>
  </si>
  <si>
    <t xml:space="preserve">Trục cơ </t>
  </si>
  <si>
    <t xml:space="preserve">Bạc cổ biên  </t>
  </si>
  <si>
    <t xml:space="preserve">Bộ </t>
  </si>
  <si>
    <t xml:space="preserve">Bạc cổ trục chính  </t>
  </si>
  <si>
    <t>4 nhóm x 5 cuộn/01 nhóm</t>
  </si>
  <si>
    <t xml:space="preserve">Bánh tỳ tăng-đơ xích cam  </t>
  </si>
  <si>
    <t>Bộ cu-pen phanh bánh xe</t>
  </si>
  <si>
    <t xml:space="preserve">Bộ cu-pen phanh bánh xe </t>
  </si>
  <si>
    <t>Bộ gioăng đệm đại tu</t>
  </si>
  <si>
    <t>4 nhóm x  1 bộ /01 nhóm</t>
  </si>
  <si>
    <t xml:space="preserve">Bộ gioăng đệm đại tu </t>
  </si>
  <si>
    <t>Bộ gioăng, đệm</t>
  </si>
  <si>
    <t xml:space="preserve">Bộ gioăng, đệm </t>
  </si>
  <si>
    <t xml:space="preserve">Bộ tăng xích (Đai) cam  </t>
  </si>
  <si>
    <t>Bộ xéc măng</t>
  </si>
  <si>
    <t xml:space="preserve">Bộ xéc măng </t>
  </si>
  <si>
    <t>Bơm trợ lực lái</t>
  </si>
  <si>
    <t xml:space="preserve">Bơm trợ lực lái </t>
  </si>
  <si>
    <t>Công tắc tổ hợp</t>
  </si>
  <si>
    <t>Cụm rơ le BCM</t>
  </si>
  <si>
    <t>Cơ cấu gạt mưa</t>
  </si>
  <si>
    <t>Còi</t>
  </si>
  <si>
    <t>Cụm gương chiếc hậu</t>
  </si>
  <si>
    <t>Mơ tơ nâng hạ kính</t>
  </si>
  <si>
    <t>Cụm công tắc điều khiển nâng hạ kính.</t>
  </si>
  <si>
    <t xml:space="preserve">Mô tơ nâng hạ nghế người lái xe  </t>
  </si>
  <si>
    <t>Mô tơ phun nước rửa kính lái</t>
  </si>
  <si>
    <t>ECM</t>
  </si>
  <si>
    <t xml:space="preserve">ECM </t>
  </si>
  <si>
    <t>ECU</t>
  </si>
  <si>
    <t xml:space="preserve">ECU </t>
  </si>
  <si>
    <t xml:space="preserve">Bóng đèn xe cốt  </t>
  </si>
  <si>
    <t xml:space="preserve">Bóng đèn xe pha  </t>
  </si>
  <si>
    <t xml:space="preserve">Bóng đèn xi nhan kích thước xe  </t>
  </si>
  <si>
    <t xml:space="preserve">Bót lái xe  </t>
  </si>
  <si>
    <t xml:space="preserve">Cảm biến áp suất dầu xe  </t>
  </si>
  <si>
    <t>Cảm biến lưu lượng khí nạp</t>
  </si>
  <si>
    <t xml:space="preserve">Cảm biến số vòng quay xe  </t>
  </si>
  <si>
    <t xml:space="preserve">Cảm biến tốc độ bánh xe  </t>
  </si>
  <si>
    <t>Cảm biến vị trí bướm ga</t>
  </si>
  <si>
    <t xml:space="preserve">Cảm biến vị trí chân ga  </t>
  </si>
  <si>
    <t xml:space="preserve">Cảm biến va chạm xe  </t>
  </si>
  <si>
    <t>Cảm biến vị trí trục khuỷu</t>
  </si>
  <si>
    <t>Cảm biến vị trí trục cam</t>
  </si>
  <si>
    <t>Cảm biến áp suất khí nạp</t>
  </si>
  <si>
    <t>Cảm biến nhiệt độ nước</t>
  </si>
  <si>
    <t>Cảm biến nhiệt độ khí nạp</t>
  </si>
  <si>
    <t>Cảm biến oxy</t>
  </si>
  <si>
    <t>Cảm biến kích nổ</t>
  </si>
  <si>
    <t>Cảm biến áp suất nhiên liệu</t>
  </si>
  <si>
    <t xml:space="preserve">Càng chữ A xe  </t>
  </si>
  <si>
    <t xml:space="preserve">Cơ cấu nâng hạ ghế người lái xe  </t>
  </si>
  <si>
    <t xml:space="preserve">Công tắc điều hòa xe  </t>
  </si>
  <si>
    <t xml:space="preserve">Giảm sóc xe  </t>
  </si>
  <si>
    <t>Lốp R13</t>
  </si>
  <si>
    <t xml:space="preserve">Máy nén lạnh điều hòa KK xe  </t>
  </si>
  <si>
    <t xml:space="preserve">May ơ sau xe  </t>
  </si>
  <si>
    <t xml:space="preserve">May ơ trước xe  </t>
  </si>
  <si>
    <t xml:space="preserve">Bi moay ơ xe   </t>
  </si>
  <si>
    <t>Vòng</t>
  </si>
  <si>
    <t>2 xe x  02 vòng /01 xe</t>
  </si>
  <si>
    <t xml:space="preserve">Máy phát xe  </t>
  </si>
  <si>
    <t xml:space="preserve">Quạt dàn lạnh điều hòa xe  </t>
  </si>
  <si>
    <t xml:space="preserve">Quạt làm mát nước xe  </t>
  </si>
  <si>
    <t>Rơ le (Pha cốt, xi nhan, còi...)</t>
  </si>
  <si>
    <t>4 nhóm x 1 bộ/01 nhóm</t>
  </si>
  <si>
    <t>Rơ le EFI</t>
  </si>
  <si>
    <t xml:space="preserve">Rotuyn cân bằng sau xe  </t>
  </si>
  <si>
    <t xml:space="preserve">Lò xo giảm sóc xe  </t>
  </si>
  <si>
    <t xml:space="preserve">Thanh cân bằng xe  </t>
  </si>
  <si>
    <t>Thanh giằng</t>
  </si>
  <si>
    <t>Thanh  giằng</t>
  </si>
  <si>
    <t>Thước lái trợ lực thủy lực</t>
  </si>
  <si>
    <t>Ro tuyn lái trong</t>
  </si>
  <si>
    <t>Ro tuyn lái ngoài</t>
  </si>
  <si>
    <t>Thước lái trợ lực điện</t>
  </si>
  <si>
    <t>Hộp điều khiển lái điện</t>
  </si>
  <si>
    <t>Cảm biến mô men xoắn</t>
  </si>
  <si>
    <t>Cảm biến góc lái</t>
  </si>
  <si>
    <t>Cảm biến độ cao gầm xe</t>
  </si>
  <si>
    <t>Giảm chấn trước</t>
  </si>
  <si>
    <t>Giảm chấn sau</t>
  </si>
  <si>
    <t xml:space="preserve">Lò xo giảm xóc xe  </t>
  </si>
  <si>
    <t>Bát bèo trước</t>
  </si>
  <si>
    <t>Lốc điều hòa</t>
  </si>
  <si>
    <t xml:space="preserve">Module quạt giàn lạnh điều hòa </t>
  </si>
  <si>
    <t>Cảm biến nhiệt độ giàn lạnh</t>
  </si>
  <si>
    <t>Công tắc áp suất cao áp, thấp áp</t>
  </si>
  <si>
    <t>Bảng điều khiển điều hòa</t>
  </si>
  <si>
    <t>Van tiết lưu</t>
  </si>
  <si>
    <t>Giàn nóng</t>
  </si>
  <si>
    <t>Giàn lạnh</t>
  </si>
  <si>
    <t>Miếng vá lốp</t>
  </si>
  <si>
    <t>4 nhóm x 01 bộ/01 nhóm</t>
  </si>
  <si>
    <t xml:space="preserve">Tổng phanh xe  </t>
  </si>
  <si>
    <t>Chụp cao su chắn bụi</t>
  </si>
  <si>
    <t>Công tắc bàn đạp phanh</t>
  </si>
  <si>
    <t>Bầu trợ lực phanh</t>
  </si>
  <si>
    <t>Tổng phanh</t>
  </si>
  <si>
    <t>Cụm phân phối áp lực phanh ABS</t>
  </si>
  <si>
    <t>Xy lanh phanh con</t>
  </si>
  <si>
    <t>Cuppen phanh</t>
  </si>
  <si>
    <t xml:space="preserve">Má phanh xe  </t>
  </si>
  <si>
    <t>Đầu DVD</t>
  </si>
  <si>
    <t>Màn hình DVD</t>
  </si>
  <si>
    <t>Camera trước</t>
  </si>
  <si>
    <t>Camera sau</t>
  </si>
  <si>
    <t>Camera 360 độ</t>
  </si>
  <si>
    <t>Bóng đèn led</t>
  </si>
  <si>
    <t>Bóng đèn xenon</t>
  </si>
  <si>
    <t>Bi bóng đèn xenon</t>
  </si>
  <si>
    <t>Loa cánh cửa ô tô</t>
  </si>
  <si>
    <t>Bộ định vị</t>
  </si>
  <si>
    <t>Mí đèn pha</t>
  </si>
  <si>
    <t>Đèn viền bóng xenon</t>
  </si>
  <si>
    <t>Bánh đà</t>
  </si>
  <si>
    <t xml:space="preserve">Bánh đà </t>
  </si>
  <si>
    <t>Trục láp</t>
  </si>
  <si>
    <t xml:space="preserve">Trục láp </t>
  </si>
  <si>
    <t>Đĩa ma sát</t>
  </si>
  <si>
    <t xml:space="preserve">Đĩa ma sát </t>
  </si>
  <si>
    <t>Biên soạn chương trình</t>
  </si>
  <si>
    <t>Trọn gói theo chương trình đào tạo</t>
  </si>
  <si>
    <t>Phụ lục 4</t>
  </si>
  <si>
    <t>2 xe x 01chiếc/01 xe</t>
  </si>
  <si>
    <t>DỰ TOÁN CHI PHÍ TIÊU HAO ĐIỆN, NƯỚC NGHỀ CÔNG NGHỆ Ô TÔ</t>
  </si>
  <si>
    <t>Công suất TB (W)</t>
  </si>
  <si>
    <t>Đơn giá
(đồng/kwh)</t>
  </si>
  <si>
    <t>Định mức tiêu hao điện</t>
  </si>
  <si>
    <t>PHÒNG HỌC LÝ THUYẾT</t>
  </si>
  <si>
    <t>Quạt trần điện cơ 91</t>
  </si>
  <si>
    <t xml:space="preserve">Máy vi tính </t>
  </si>
  <si>
    <t>Đèn tuýp</t>
  </si>
  <si>
    <t xml:space="preserve">Máy chiếu </t>
  </si>
  <si>
    <t>Điều hòa</t>
  </si>
  <si>
    <t>Loa</t>
  </si>
  <si>
    <t>PHÒNG HỌC MÁY TÍNH</t>
  </si>
  <si>
    <t>XƯỞNG THỰC HÀNH NGUỘI</t>
  </si>
  <si>
    <t>Quạt treo tường</t>
  </si>
  <si>
    <t>Máy mài 2 đá</t>
  </si>
  <si>
    <t>Máy Khoan bàn</t>
  </si>
  <si>
    <t>Máy khoan cầm tay</t>
  </si>
  <si>
    <t>Máy mài cầm tay</t>
  </si>
  <si>
    <t>Máy hàn điện</t>
  </si>
  <si>
    <t>Dàn nâng Ô tô</t>
  </si>
  <si>
    <t>Máy cân chỉnh đèn pha ô tô</t>
  </si>
  <si>
    <t>Máy nạp ác quy Ô tô</t>
  </si>
  <si>
    <t xml:space="preserve">Quạt treo tường </t>
  </si>
  <si>
    <t xml:space="preserve">Dàn nâng ô tô </t>
  </si>
  <si>
    <t>Thiết bịtháo lắp lốp xe</t>
  </si>
  <si>
    <t>Thiết bị nạp điện</t>
  </si>
  <si>
    <t>VI</t>
  </si>
  <si>
    <t>XƯỞNG HỆ THỐNG ĐIỀU KHIỂN Ô TÔ</t>
  </si>
  <si>
    <t>Máy tính cài phần mềm sửa xe</t>
  </si>
  <si>
    <t xml:space="preserve">B. Định mức tiêu hao nước  </t>
  </si>
  <si>
    <t>Định mức nước tiêu thụ /1SV/1 ngày học</t>
  </si>
  <si>
    <t>Tổng tiêu thụ 1 SV/ 1 khóa học</t>
  </si>
  <si>
    <t>Tổng tiêu thụ cho 1 lớp</t>
  </si>
  <si>
    <t>Nước làm sạch thiết bị thực hành</t>
  </si>
  <si>
    <t>03 lít</t>
  </si>
  <si>
    <t>2300 lít</t>
  </si>
  <si>
    <t>36800 lít</t>
  </si>
  <si>
    <t>Nước vệ sinh cá nhân</t>
  </si>
  <si>
    <t>15 lít</t>
  </si>
  <si>
    <t>11.600 lít</t>
  </si>
  <si>
    <t>185600 lít</t>
  </si>
  <si>
    <t>Nước uống</t>
  </si>
  <si>
    <t>02 lít</t>
  </si>
  <si>
    <t>1600 lít</t>
  </si>
  <si>
    <t>25600 lít</t>
  </si>
  <si>
    <t>Nước làm sạch nền xưởng</t>
  </si>
  <si>
    <t>Nước làm sạch khu vệ sinh</t>
  </si>
  <si>
    <t>10 lít</t>
  </si>
  <si>
    <t>8000 lít</t>
  </si>
  <si>
    <t>128000 lít</t>
  </si>
  <si>
    <t xml:space="preserve">Tổng cộng (A+B) </t>
  </si>
  <si>
    <t>Bằng chữ: Hai trăm linh bốn triệu, bảy trăm mười tám nghìn, không trăm tám mươi ba đồng</t>
  </si>
  <si>
    <t>XƯỞNG  ĐIỆN - ĐIỆN TỬ Ô TÔ</t>
  </si>
  <si>
    <t>XƯỞNG GẦM Ô TÔ</t>
  </si>
  <si>
    <t>Thiết bị  hút Air của hệthống phanh thủy lực</t>
  </si>
  <si>
    <t>Thiết bị cân bằng lốp xe</t>
  </si>
  <si>
    <t xml:space="preserve">Pháp luật </t>
  </si>
  <si>
    <t>PL</t>
  </si>
  <si>
    <t xml:space="preserve">Giáo dục thể chất </t>
  </si>
  <si>
    <t>Nguyễn Đức Thắng</t>
  </si>
  <si>
    <t>TC</t>
  </si>
  <si>
    <t>QP</t>
  </si>
  <si>
    <t>Lê Thái Hùng</t>
  </si>
  <si>
    <t>TH</t>
  </si>
  <si>
    <t>Nguyễn Văn Minh</t>
  </si>
  <si>
    <t>Phụ cấp trách nhiệm</t>
  </si>
  <si>
    <t>Chi cho Ban chỉ đạo</t>
  </si>
  <si>
    <t>Tháng</t>
  </si>
  <si>
    <t>Cán bộ quản lý lớp học, điều phối viên</t>
  </si>
  <si>
    <t>Cán bộ lớp</t>
  </si>
  <si>
    <t>Điện thoại, EMS, Internet…</t>
  </si>
  <si>
    <t>Thực tập thực tế</t>
  </si>
  <si>
    <t>Ngữ pháp tiếng Đức tổng hợp A1-B1 (tiếng Đức)</t>
  </si>
  <si>
    <t>Giáo trình tiếng Đức tổng hợp A1-B1 (tiếng Đức)</t>
  </si>
  <si>
    <t>Sách giáo viên tiếng Đức tổng hợp A1-B1 (tiếng Đức)</t>
  </si>
  <si>
    <t>Sách bài tập tiếng Đức tổng hợp A1-B1 (tiếng Đức)</t>
  </si>
  <si>
    <t>Sổ giáo án (1 quyển 60 trang/1 môn x 41 học phần)</t>
  </si>
  <si>
    <t xml:space="preserve">Kinh tế học - Xã hội học tổng quát </t>
  </si>
  <si>
    <t>Sách chuyên ngành</t>
  </si>
  <si>
    <t xml:space="preserve">Đào tạo ngoại ngữ </t>
  </si>
  <si>
    <t>Tài khoản học online</t>
  </si>
  <si>
    <t>Tài liệu, giáo trình</t>
  </si>
  <si>
    <t>Tổ chức thi và cấp chứng chỉ</t>
  </si>
  <si>
    <t>DỰ TOÁN CHI PHÍ SỬA CHỮA NHỎ TÀI SẢN, TRANG THIẾT BỊ ĐÀO TẠO NGHỀ CÔNG NGHỆ Ô TÔ</t>
  </si>
  <si>
    <t>Hạng mục sửa chữa, thay thế</t>
  </si>
  <si>
    <t>Đơn
 vị tính</t>
  </si>
  <si>
    <t>Số lượt sửa chữa, thay thế</t>
  </si>
  <si>
    <t>Thành tiền 
(đồng)</t>
  </si>
  <si>
    <t>Thay bóng, sửa chữa khi có hư hỏng</t>
  </si>
  <si>
    <t>Sơn sàn nhà</t>
  </si>
  <si>
    <t>Phòng</t>
  </si>
  <si>
    <t>Sau 3 năm</t>
  </si>
  <si>
    <t>Sơn tường</t>
  </si>
  <si>
    <t>Sửa chữa, bảo dưỡng hàng năm</t>
  </si>
  <si>
    <t>Tuổi thọ 2000/3000 giờ</t>
  </si>
  <si>
    <t>Máy in</t>
  </si>
  <si>
    <t>Bảo dưỡng 3 lượt/bộ/khóa học</t>
  </si>
  <si>
    <t>Thiết bị mạng</t>
  </si>
  <si>
    <t>Bảo dưỡng 3 lượt/cái/khóa học</t>
  </si>
  <si>
    <t>Thiết bị chẩn đoán và đọc lỗi động cơ KTS 540 ECU DIAGNOSTIC</t>
  </si>
  <si>
    <t>Cập nhật phần mềm</t>
  </si>
  <si>
    <t>Máy nạp ắc quy có trợ đề Dynamic 620</t>
  </si>
  <si>
    <t>Thay cuộn dây biến áp</t>
  </si>
  <si>
    <t xml:space="preserve">Thiết bị phân tich khí xả động cơ Xăng </t>
  </si>
  <si>
    <t>Bổ sung các bộ lọc, thay đầu dò</t>
  </si>
  <si>
    <t xml:space="preserve">Thiết bị phân tich khí xả động cơ Diesel </t>
  </si>
  <si>
    <t>Thiết bị thay dầu phanh và xả khí hệ thống phanh</t>
  </si>
  <si>
    <t>Bảo dưỡng 01 lần/01 năm</t>
  </si>
  <si>
    <t>Panel hệ thống điện xe</t>
  </si>
  <si>
    <t>Thay thế các bộ phận bị hỏng</t>
  </si>
  <si>
    <t>Máy tính cá nhân (PC)</t>
  </si>
  <si>
    <t>Thẻ</t>
  </si>
  <si>
    <t>Mua phần mềm diệt vi rút cho 3 năm</t>
  </si>
  <si>
    <t>Dàn nâng ô tô</t>
  </si>
  <si>
    <t>Lần</t>
  </si>
  <si>
    <t>Thay dầu định kỳ 1,5 năm/lần</t>
  </si>
  <si>
    <t>Xe mô hình với hệ thống chiếu sáng thông thường</t>
  </si>
  <si>
    <t>Thay thế đui, chóa (nếu vỡ hỏng)</t>
  </si>
  <si>
    <t>Xe mô hình với hệ thống chiếu sáng Xenon cũng như hệ thống chiếu sáng LED</t>
  </si>
  <si>
    <t>Thay thế đui, chóa, (nếu vỡ hỏng)</t>
  </si>
  <si>
    <t>Hộp đánh PAN</t>
  </si>
  <si>
    <t>Thay thế các bộ phận bị lỗi trong quá trình đánh pan</t>
  </si>
  <si>
    <t>Thiết bị chẩn đoán ô tô cho nhiều dòng xe</t>
  </si>
  <si>
    <t>Thiết bị chẩn đoán ABS 3416-03</t>
  </si>
  <si>
    <t>Cập nhật dữ liệu xe mới theo năm</t>
  </si>
  <si>
    <t>Chỉ dẫn kỹ thuật bảo dưỡng sửa chữa xe của nhà sản xuất</t>
  </si>
  <si>
    <t>Thiết bị tháo lắp lốp xe</t>
  </si>
  <si>
    <t xml:space="preserve"> thay ống dẫn khí (3 năm sử dụng). Bảo dưỡng mô tơ</t>
  </si>
  <si>
    <t>Máy nạp ga điều hòa</t>
  </si>
  <si>
    <t>Thay lọc</t>
  </si>
  <si>
    <t>Máy láng đĩa phanh</t>
  </si>
  <si>
    <t>Dao láng đĩa</t>
  </si>
  <si>
    <t>Màn hình máy tính</t>
  </si>
  <si>
    <t>Bảo dưỡng 4 lượt/máy/khóa</t>
  </si>
  <si>
    <t>Tổng</t>
  </si>
  <si>
    <t>Bằng chữ: Hai trăm tám mươi tám triệu, hai trăm sáu mươi nghìn đồng chẵn.</t>
  </si>
  <si>
    <t>Số</t>
  </si>
  <si>
    <t>Hội nghị, hội thảo; công tác tuyên truyền; đi lại</t>
  </si>
  <si>
    <t>Hội nghị, hội thảo khoảng 40 người/cuộc (bao gồm: In bảng maktet, nước uống, báo cáo, tài liệu,....)</t>
  </si>
  <si>
    <t>Cuộc</t>
  </si>
  <si>
    <t>Công tác tuyên truyền</t>
  </si>
  <si>
    <t>Quảng cáo trên báo</t>
  </si>
  <si>
    <t>Quảng cáo trên đài truyền hình</t>
  </si>
  <si>
    <t>Quảng cáo trên đài truyền thanh các xã, huyện…</t>
  </si>
  <si>
    <t>Tờ rơi</t>
  </si>
  <si>
    <t>Pa nô kích thước 2,5 x 4m</t>
  </si>
  <si>
    <t>Tấm</t>
  </si>
  <si>
    <t>Áp phích kích thước 1,5 x1 m</t>
  </si>
  <si>
    <t>Băng zôn kích thước 1 x5 m</t>
  </si>
  <si>
    <t>Chi phí đi lại dự các Hội nghị triển khai, sơ kết, tổng kết khóa học: Số lượng người theo yêu cầu của cơ quan tổ chức hội nghị</t>
  </si>
  <si>
    <t>Văn phòng phẩm cho công tác quản lý</t>
  </si>
  <si>
    <t>Giấy A4</t>
  </si>
  <si>
    <t>Gam</t>
  </si>
  <si>
    <t>Mực máy in, photo</t>
  </si>
  <si>
    <t>NGHỀ: CÔNG NGHỆ Ô TÔ</t>
  </si>
  <si>
    <t xml:space="preserve">1. Thu học phí theo quy định hiện hành:     </t>
  </si>
  <si>
    <t>đồng</t>
  </si>
  <si>
    <t xml:space="preserve">2. Ngân sách nhà nước hỗ trợ:     </t>
  </si>
  <si>
    <t>NN</t>
  </si>
  <si>
    <t>Trần Kim Thu Liễu</t>
  </si>
  <si>
    <t>Chi phí mua phôi bằng của Đức, chuyên gia tham gia trong việc ra đề thi, tổ chức coi, 
chấm thi, chi phí quản lý cấp bằng của Đức.</t>
  </si>
  <si>
    <t>Tài liệu hướng dẫn về phương pháp - lý luận học tập/giảng dạy môn Kinh tế học</t>
  </si>
  <si>
    <t>Tài liệu hướng dẫn về phương pháp - lý luận học tập/giảng dạy môn Xã hội học</t>
  </si>
  <si>
    <t>Tài liệu hướng dẫn về phương pháp - lý luận học tập/giảng dạy các học phần lý thuyết chuyên ngành</t>
  </si>
  <si>
    <t>Tài liệu hướng dẫn về phương pháp - lý luận học tập/giảng dạy các học phần thực hành chuyên môn</t>
  </si>
  <si>
    <t>Công cụ hỗ trợ quản lý học tập/giảng dạy bắt buộc: Sổ đầu bài</t>
  </si>
  <si>
    <t>Tài liệu đánh giá bao gồm mẫu đề thi, đáp án, hướng dẫn đánh giá và chấm điểm</t>
  </si>
  <si>
    <t>Công cụ hỗ trợ quản lý học tập/giảng dạy bắt buộc: Sổ báo cáo</t>
  </si>
  <si>
    <t>Sổ tay giáo viên (1 quyển 25 trang/1 môn x 41 học phần)</t>
  </si>
  <si>
    <t xml:space="preserve">f) Đo và điều chỉnh áp suất tại các hệ thống thủy lực và khí nén </t>
  </si>
  <si>
    <t xml:space="preserve">I) Kiểm tra, đánh giá và tham khảo ý kiến khách hàng về các hệ thống tiện nghi, hệ thống an toàn và hệ thống hỗ trợ lái, lập hồ sơ kết quả  kiểm tra </t>
  </si>
  <si>
    <t xml:space="preserve">h) Vạch dấu, đánh dấu đường chuẩn, tâm lỗ và đường biên có chú ý đến tính chất vật liệu; cắt và biến dạng chi tiết, bán thành phẩm. </t>
  </si>
  <si>
    <t xml:space="preserve">j) Chế tạo và bảo trì ren trong và ren ngoài </t>
  </si>
  <si>
    <t>n) Đưa ra các biện pháp sửa chữa theo kết quả chẩn đoán, triển khai các phương pháp sửa chữa</t>
  </si>
  <si>
    <t xml:space="preserve">q) Tôn trọng các quy tắc an toàn lao động về điện trên các hệ thống điện, đặcbiệt trên hệ thống cao áp và pin nhiên liệu </t>
  </si>
  <si>
    <t>Thực hiện khám xe theo quy định của pháp luật</t>
  </si>
  <si>
    <t xml:space="preserve">b) Kiểm tra độ an toàn vận hành và an toàn giao thông của xe, lập hồ sơ các khiếm khuyết và đưa ra các biện pháp khắc phục </t>
  </si>
  <si>
    <t xml:space="preserve">Trang bị, cải hoán và nâng cấp bánh xe, khung sườn cũng như thân vỏ của chủng loại xe </t>
  </si>
  <si>
    <t xml:space="preserve">d) Mã hóa và tham số hóa các thiết bị điều khiển, cập nhật phần mềm ứng dụng, lập hồ sơ về sự thay dổi </t>
  </si>
  <si>
    <t xml:space="preserve">d) Kiểm tra và đánh giá các hệ thống phanh, khung sườn xe, lò xo, giảm chấn và hệ thống kiểm soát định mức </t>
  </si>
  <si>
    <t xml:space="preserve">e) Kiểm tra và chẩn đoán tổng thành động cơ xe bao gồm hệ thống động cơ, hệ thống khí thải và các tổ hợp phụ trợ  </t>
  </si>
  <si>
    <t xml:space="preserve">g) Thực hiện phân tích chức năng của thiết bị điều hòa không khí và hệ thống kết nối chức năng, đặc biệt là các hệ thống hỗ trợ lái và hệ thống an toàn chủ động </t>
  </si>
  <si>
    <t xml:space="preserve">h) Nắm bắt và đánh giá được sự giao tiếp dữ liệu giữa các thiết bị điều khiển </t>
  </si>
  <si>
    <t xml:space="preserve">j) Kiểm tra và đánh giá hệ thống động lực, đặc biệt là hộp tốc độ, hộp tự động </t>
  </si>
  <si>
    <t xml:space="preserve">b) Bảo trì dây dẫn điện và quang điện của hệ thống cơ sở dữ liệu  </t>
  </si>
  <si>
    <t xml:space="preserve">e) Chuẩn bị nơi làm việc để thực hiện đơn hàng </t>
  </si>
  <si>
    <t xml:space="preserve">i) Lập kế hoạch, kiểm tra và đánh giá quá trình làm việc theo hợp đồng công việc, thỏa thuận bảo hành, hướng dẫn lắp đặt, cũng như theo điều kiện sẵn có về kỹ thuật và nhân sự </t>
  </si>
  <si>
    <t xml:space="preserve">Giao tiếp kỹ thuật và giao tiếp trong doanh nghiệp </t>
  </si>
  <si>
    <t xml:space="preserve">a) Vận dụng hệ thống thông tin doanh nghiệp để xử lý các đơn hàng và sử dụng chúng để tìm kiếm thông tin và tài liệu kỹ thuật </t>
  </si>
  <si>
    <t xml:space="preserve">f) Đọc và vận dụng bản vẽ, vẽ được sơ đồ </t>
  </si>
  <si>
    <t xml:space="preserve">h) Giảng giải, làm giàu, truyền đạt và cập nhật các thông tin kỹ thuật </t>
  </si>
  <si>
    <t xml:space="preserve">n) Tôn trọng yêu cầu thông tin về sử dụng phụ tùng và các thiết bị phụ trợ, hướng dẫn các quy tắc và quy định về an toàn </t>
  </si>
  <si>
    <t>o) Khai thác sử dụng, vận dụng ngân hàng cơ sở dừ liệu tri thức</t>
  </si>
  <si>
    <t xml:space="preserve">r) Cập nhật hệ thống thông tin doanh nghiệp và các thiết bị kỹ thuật </t>
  </si>
  <si>
    <t xml:space="preserve">t) Hướng dẫn khách hàng về các công việc bảo trì và bảo dưỡng cũng như các dịch vụ khác </t>
  </si>
  <si>
    <t xml:space="preserve">u) Nắm bắt, đánh giá  nhu cầu khách hàng và nhà cung cấp và đưa ra các biện pháp đáp ứng các nhu cầu đó </t>
  </si>
  <si>
    <t>Phụ lục 2.2:</t>
  </si>
  <si>
    <t>(12)=8+9
+10+11</t>
  </si>
  <si>
    <t xml:space="preserve">c) Thao tác các phần tử vận hành xe, các trang thiết bị vận hành và các hệ thống trên xe cũng như thiết bị bảo vệ của chúng </t>
  </si>
  <si>
    <t xml:space="preserve">d) Vận dụng thực đơn chức năng, vận hành các hệ thống thông tin, giao tiếp và hệ thống an toàn </t>
  </si>
  <si>
    <t>Thực hiện các công việc dịch vụ và bảo dưỡng</t>
  </si>
  <si>
    <t xml:space="preserve">a) Vận dụng các quy tắc an toàn lao động cũng như hướng dẫn của nhà chế tạo khi vận chuyển và nâng hàng </t>
  </si>
  <si>
    <t xml:space="preserve">b) Di chuyển, sắp đặt, nâng lên, hạ xuống và cố định xe, các cụm chi tiết và các hệ thống của xe </t>
  </si>
  <si>
    <t xml:space="preserve">g) Vận dụng các hướng dẫn về bảo dưỡng và đo kiểm và thực hiện các công việc bảo dưỡng </t>
  </si>
  <si>
    <t xml:space="preserve">e) Lắp hoàn chỉnh, chạy thử cũng như kiểm tra chức năng và độ chính xác về hình dạng của các chi tiết, cụm chi tiết và các hệ thống </t>
  </si>
  <si>
    <t xml:space="preserve">b) Bố trí, lắp đặt, thay thế phụ tùng, trang bị bổ sung và các thiết bị đặc biệt theo quy định của pháp luật và tài liệu kỹ thuật; kiểm tra chức năng cũng như lập biên bản về sự thay đổi </t>
  </si>
  <si>
    <t xml:space="preserve">Tháo, sửa chữa và lắp các chi tiết, cụm chi tiết và các hệ thống của xe </t>
  </si>
  <si>
    <t xml:space="preserve">e) Nhận diện các chủng loại xe, hệ thống, chi tiết và các cụm chi tiết </t>
  </si>
  <si>
    <t>TT1</t>
  </si>
  <si>
    <t>Phụ lục 6</t>
  </si>
  <si>
    <t>DỰ TOÁN CHI PHÍ TÀI LIỆU HỌC TẬP, GIẢNG DẠY</t>
  </si>
  <si>
    <r>
      <t xml:space="preserve">Pép hàn MAG </t>
    </r>
    <r>
      <rPr>
        <sz val="13"/>
        <rFont val="Symbol"/>
        <family val="1"/>
        <charset val="2"/>
      </rPr>
      <t>Æ</t>
    </r>
    <r>
      <rPr>
        <sz val="13"/>
        <rFont val="Times New Roman"/>
        <family val="1"/>
        <charset val="163"/>
      </rPr>
      <t xml:space="preserve"> 0,8 mm</t>
    </r>
  </si>
  <si>
    <r>
      <t xml:space="preserve">Đá giáp xếp </t>
    </r>
    <r>
      <rPr>
        <sz val="13"/>
        <rFont val="Symbol"/>
        <family val="1"/>
        <charset val="2"/>
      </rPr>
      <t>Æ</t>
    </r>
    <r>
      <rPr>
        <sz val="13"/>
        <rFont val="Times New Roman"/>
        <family val="1"/>
        <charset val="163"/>
      </rPr>
      <t>100</t>
    </r>
  </si>
  <si>
    <r>
      <t xml:space="preserve">Mũi khoan hợp kim </t>
    </r>
    <r>
      <rPr>
        <sz val="13"/>
        <rFont val="Symbol"/>
        <family val="1"/>
        <charset val="2"/>
      </rPr>
      <t>Æ</t>
    </r>
    <r>
      <rPr>
        <sz val="13"/>
        <rFont val="Times New Roman"/>
        <family val="1"/>
        <charset val="163"/>
      </rPr>
      <t>5</t>
    </r>
  </si>
  <si>
    <r>
      <t xml:space="preserve">Đá cắt </t>
    </r>
    <r>
      <rPr>
        <sz val="13"/>
        <rFont val="Symbol"/>
        <family val="1"/>
        <charset val="2"/>
      </rPr>
      <t>Æ</t>
    </r>
    <r>
      <rPr>
        <sz val="13"/>
        <rFont val="Times New Roman"/>
        <family val="1"/>
        <charset val="163"/>
      </rPr>
      <t>100</t>
    </r>
  </si>
  <si>
    <r>
      <t xml:space="preserve">Đá mài </t>
    </r>
    <r>
      <rPr>
        <sz val="13"/>
        <rFont val="Symbol"/>
        <family val="1"/>
        <charset val="2"/>
      </rPr>
      <t>Æ</t>
    </r>
    <r>
      <rPr>
        <sz val="13"/>
        <rFont val="Times New Roman"/>
        <family val="1"/>
        <charset val="163"/>
      </rPr>
      <t>100</t>
    </r>
  </si>
  <si>
    <r>
      <t>Quy đổi ra m</t>
    </r>
    <r>
      <rPr>
        <b/>
        <vertAlign val="superscript"/>
        <sz val="14"/>
        <rFont val="Times New Roman"/>
        <family val="1"/>
      </rPr>
      <t>3</t>
    </r>
  </si>
  <si>
    <r>
      <rPr>
        <sz val="11"/>
        <rFont val="Times New Roman"/>
        <family val="1"/>
      </rPr>
      <t>UBND THÀNH PHỐ HỒ CHÍ MINH</t>
    </r>
    <r>
      <rPr>
        <b/>
        <sz val="11"/>
        <rFont val="Times New Roman"/>
        <family val="1"/>
      </rPr>
      <t xml:space="preserve">
TRƯỜNG CAO ĐẲNG LÝ TỰ TRỌNG
THÀNH PHỐ HỒ CHÍ MINH</t>
    </r>
  </si>
  <si>
    <t>Thành phố Hồ Chí Minh, ngày 12 tháng 8 năm 2019</t>
  </si>
  <si>
    <t>Căn cứ thực hiện theo Quyết định số 70/2008/QĐ-LĐTBXH ngày 30/12/2008 của Bộ trưởng Bộ Lao động, Thương binh và Xã hội về học bổng khuyến khích dạy nghề</t>
  </si>
  <si>
    <t>Mức thu học phí (đ/tháng/SV)</t>
  </si>
  <si>
    <t>Số tháng/năm học</t>
  </si>
  <si>
    <t>SL SV</t>
  </si>
  <si>
    <t>Số tiền chi học bổng</t>
  </si>
  <si>
    <t>Năm học</t>
  </si>
  <si>
    <t>Học phí năm học 
2022-2023</t>
  </si>
  <si>
    <t>Học phí năm học
 2019-2020</t>
  </si>
  <si>
    <t>Học phí năm học
 2020-2021</t>
  </si>
  <si>
    <t>Học phí năm học 
2021-2022</t>
  </si>
  <si>
    <t>Trích 15% quĩ học phí để chi học bổng</t>
  </si>
  <si>
    <t>Đánh giá năng lực đầu vào</t>
  </si>
  <si>
    <t>Tổng cộng:</t>
  </si>
  <si>
    <t>BHXH 17,5%</t>
  </si>
  <si>
    <t>Những chi phí trên bao gồm chi phí bảo dưỡng, sửa chữa và thay thế các thiết bị hư hỏng và cập nhật các phần mềm dữ liệu theo từng năm</t>
  </si>
  <si>
    <t xml:space="preserve">
- Ngoại ngữ: Tiếng Đức
- Thời gian học: 2019-2023
- Giáo viên nước ngoài: 01
- Giáo viên Việt Nam: 
- Trợ giảng: </t>
  </si>
  <si>
    <t xml:space="preserve">Tổ chức thi cấp chứng chỉ B1 </t>
  </si>
  <si>
    <t>Phụ cấp đứng lớp</t>
  </si>
  <si>
    <t>(7)= (6) x 1.490.000 x 12</t>
  </si>
  <si>
    <t>(8)=(7)/450 x 44/52</t>
  </si>
  <si>
    <t>(10) = [(8) x (4) x 1,2] + (9)</t>
  </si>
  <si>
    <t>CÁC KHOẢN TRÍCH NỘP THEO LƯƠNG CỦA GIẢNG VIÊN THAM GIA GIẢNG DẠY</t>
  </si>
  <si>
    <t>Tổng cộng hệ số để tính đơn giá 01 giờ chuẩn</t>
  </si>
  <si>
    <t>Đơn giá 01 giờ giảng chuẩn (đồng/giờ)</t>
  </si>
  <si>
    <t>(9)=(8)*số tiết*tỷ lệ</t>
  </si>
  <si>
    <t>Lê Thị Hồng Vân</t>
  </si>
  <si>
    <t>Phạm Hữu Lộc</t>
  </si>
  <si>
    <t>HIỆU TRƯỞNG</t>
  </si>
  <si>
    <t>LƯƠNG, PHỤ CẤP LƯƠNG CỦA GIẢNG VIÊN
NGHỀ: CÔNG NGHỆ Ô TÔ</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</si>
</sst>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_(* #,##0.00_);_(* \(#,##0.00\);_(* &quot;-&quot;??_);_(@_)"/>
    <numFmt numFmtId="165" formatCode="_(* #,##0_);_(* \(#,##0\);_(* &quot;-&quot;??_);_(@_)"/>
    <numFmt numFmtId="166" formatCode="#,##0.0"/>
    <numFmt numFmtId="167" formatCode="_-* #,##0\ _₫_-;\-* #,##0\ _₫_-;_-* &quot;-&quot;??\ _₫_-;_-@_-"/>
  </numFmts>
  <fonts count="80" x14ac:knownFonts="1">
    <font>
      <sz val="10"/>
      <name val="Arial"/>
    </font>
    <font>
      <sz val="11"/>
      <color indexed="8"/>
      <name val="Calibri"/>
      <family val="2"/>
    </font>
    <font>
      <sz val="10"/>
      <name val="Arial"/>
      <family val="2"/>
    </font>
    <font>
      <sz val="12"/>
      <name val="Times New Roman"/>
      <family val="1"/>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sz val="10"/>
      <name val="Arial"/>
      <family val="2"/>
    </font>
    <font>
      <sz val="14"/>
      <name val=".VnTime"/>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b/>
      <sz val="13"/>
      <name val="Times New Roman"/>
      <family val="1"/>
    </font>
    <font>
      <sz val="13"/>
      <name val="Times New Roman"/>
      <family val="1"/>
    </font>
    <font>
      <sz val="10"/>
      <name val="Arial"/>
      <family val="2"/>
    </font>
    <font>
      <b/>
      <sz val="13"/>
      <name val="Times New Roman"/>
      <family val="1"/>
      <charset val="163"/>
    </font>
    <font>
      <sz val="13"/>
      <name val="Arial"/>
      <family val="2"/>
    </font>
    <font>
      <sz val="10"/>
      <name val="Arial"/>
      <family val="2"/>
      <charset val="163"/>
    </font>
    <font>
      <sz val="11"/>
      <name val="Arial"/>
      <family val="2"/>
    </font>
    <font>
      <b/>
      <sz val="12"/>
      <name val="Times New Roman"/>
      <family val="1"/>
    </font>
    <font>
      <b/>
      <sz val="12"/>
      <name val="Times New Roman"/>
      <family val="1"/>
    </font>
    <font>
      <i/>
      <sz val="11"/>
      <name val="Times New Roman"/>
      <family val="1"/>
    </font>
    <font>
      <b/>
      <sz val="11"/>
      <name val="Times New Roman"/>
      <family val="1"/>
    </font>
    <font>
      <sz val="12"/>
      <name val="Times New Roman"/>
      <family val="1"/>
    </font>
    <font>
      <b/>
      <i/>
      <sz val="12"/>
      <name val="Times New Roman"/>
      <family val="1"/>
    </font>
    <font>
      <sz val="10"/>
      <name val="Times New Roman"/>
      <family val="1"/>
    </font>
    <font>
      <i/>
      <sz val="12"/>
      <name val="Times New Roman"/>
      <family val="1"/>
    </font>
    <font>
      <sz val="12"/>
      <color indexed="12"/>
      <name val="Times New Roman"/>
      <family val="1"/>
    </font>
    <font>
      <b/>
      <sz val="10"/>
      <name val="Arial"/>
      <family val="2"/>
    </font>
    <font>
      <b/>
      <sz val="14"/>
      <name val="Times New Roman"/>
      <family val="1"/>
    </font>
    <font>
      <sz val="14"/>
      <name val="Times New Roman"/>
      <family val="1"/>
    </font>
    <font>
      <i/>
      <sz val="10"/>
      <name val="Arial"/>
      <family val="2"/>
    </font>
    <font>
      <sz val="12"/>
      <name val=".VnTime"/>
      <family val="2"/>
    </font>
    <font>
      <sz val="12"/>
      <name val="Arial"/>
      <family val="2"/>
    </font>
    <font>
      <i/>
      <sz val="10"/>
      <name val="Times New Roman"/>
      <family val="1"/>
    </font>
    <font>
      <sz val="13"/>
      <name val="Times New Roman"/>
      <family val="1"/>
      <charset val="163"/>
    </font>
    <font>
      <b/>
      <sz val="11"/>
      <name val="Times New Roman"/>
      <family val="1"/>
      <charset val="163"/>
    </font>
    <font>
      <sz val="11"/>
      <name val="Times New Roman"/>
      <family val="1"/>
      <charset val="163"/>
    </font>
    <font>
      <i/>
      <sz val="13"/>
      <name val="Times New Roman"/>
      <family val="1"/>
      <charset val="163"/>
    </font>
    <font>
      <i/>
      <sz val="13"/>
      <name val="Times New Roman"/>
      <family val="1"/>
    </font>
    <font>
      <i/>
      <sz val="10"/>
      <name val="Arial"/>
      <family val="2"/>
      <charset val="163"/>
    </font>
    <font>
      <b/>
      <sz val="10"/>
      <name val="Arial"/>
      <family val="2"/>
      <charset val="163"/>
    </font>
    <font>
      <sz val="10"/>
      <name val="Calibri"/>
      <family val="2"/>
    </font>
    <font>
      <b/>
      <sz val="10"/>
      <name val="Times New Roman"/>
      <family val="1"/>
    </font>
    <font>
      <sz val="11"/>
      <color theme="1"/>
      <name val="Calibri"/>
      <family val="2"/>
    </font>
    <font>
      <b/>
      <sz val="12"/>
      <color theme="1"/>
      <name val="Times New Roman"/>
      <family val="1"/>
    </font>
    <font>
      <sz val="12"/>
      <color theme="1"/>
      <name val="Times New Roman"/>
      <family val="1"/>
    </font>
    <font>
      <b/>
      <u/>
      <sz val="12"/>
      <color theme="1"/>
      <name val="Times New Roman"/>
      <family val="1"/>
    </font>
    <font>
      <sz val="12"/>
      <color rgb="FFFF0000"/>
      <name val="Arial"/>
      <family val="2"/>
    </font>
    <font>
      <sz val="10"/>
      <color rgb="FFFF0000"/>
      <name val="Arial"/>
      <family val="2"/>
    </font>
    <font>
      <sz val="13"/>
      <color rgb="FFFF0000"/>
      <name val="Times New Roman"/>
      <family val="1"/>
      <charset val="163"/>
    </font>
    <font>
      <b/>
      <sz val="13"/>
      <color rgb="FFFF0000"/>
      <name val="Times New Roman"/>
      <family val="1"/>
      <charset val="163"/>
    </font>
    <font>
      <b/>
      <sz val="14"/>
      <name val="Cambria"/>
      <family val="1"/>
      <charset val="163"/>
      <scheme val="major"/>
    </font>
    <font>
      <sz val="14"/>
      <name val="Cambria"/>
      <family val="1"/>
      <charset val="163"/>
      <scheme val="major"/>
    </font>
    <font>
      <i/>
      <sz val="12"/>
      <color theme="1"/>
      <name val="Times New Roman"/>
      <family val="1"/>
    </font>
    <font>
      <sz val="11"/>
      <name val="Times New Roman"/>
      <family val="1"/>
    </font>
    <font>
      <sz val="10"/>
      <name val="Arial"/>
    </font>
    <font>
      <b/>
      <i/>
      <sz val="14"/>
      <name val="Times New Roman"/>
      <family val="1"/>
    </font>
    <font>
      <b/>
      <sz val="11"/>
      <name val="Calibri"/>
      <family val="2"/>
      <scheme val="minor"/>
    </font>
    <font>
      <sz val="12"/>
      <name val="Calibri"/>
      <family val="2"/>
      <scheme val="minor"/>
    </font>
    <font>
      <sz val="13"/>
      <name val="Symbol"/>
      <family val="1"/>
      <charset val="2"/>
    </font>
    <font>
      <sz val="10"/>
      <name val="Calibri"/>
      <family val="2"/>
      <charset val="163"/>
    </font>
    <font>
      <sz val="11"/>
      <name val="Calibri"/>
      <family val="2"/>
      <charset val="163"/>
      <scheme val="minor"/>
    </font>
    <font>
      <b/>
      <vertAlign val="superscript"/>
      <sz val="14"/>
      <name val="Times New Roman"/>
      <family val="1"/>
    </font>
    <font>
      <b/>
      <i/>
      <sz val="13"/>
      <name val="Times New Roman"/>
      <family val="1"/>
    </font>
    <font>
      <b/>
      <sz val="13"/>
      <color rgb="FFFF0000"/>
      <name val="Times New Roman"/>
      <family val="1"/>
    </font>
    <font>
      <b/>
      <u/>
      <sz val="14"/>
      <name val="Times New Roman"/>
      <family val="1"/>
    </font>
    <font>
      <sz val="11"/>
      <color rgb="FFFF0000"/>
      <name val="Times New Roman"/>
      <family val="1"/>
      <charset val="163"/>
    </font>
    <font>
      <sz val="14"/>
      <color theme="1"/>
      <name val="Times New Roman"/>
      <family val="1"/>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theme="0"/>
        <bgColor indexed="64"/>
      </patternFill>
    </fill>
    <fill>
      <patternFill patternType="solid">
        <fgColor rgb="FFFFFFFF"/>
        <bgColor indexed="64"/>
      </patternFill>
    </fill>
    <fill>
      <patternFill patternType="solid">
        <fgColor rgb="FF00B050"/>
        <bgColor indexed="64"/>
      </patternFill>
    </fill>
  </fills>
  <borders count="4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style="thin">
        <color indexed="64"/>
      </right>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bottom/>
      <diagonal/>
    </border>
    <border>
      <left/>
      <right/>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style="hair">
        <color indexed="64"/>
      </bottom>
      <diagonal/>
    </border>
  </borders>
  <cellStyleXfs count="74">
    <xf numFmtId="0" fontId="0" fillId="0" borderId="0"/>
    <xf numFmtId="0" fontId="4" fillId="2" borderId="0" applyNumberFormat="0" applyBorder="0" applyAlignment="0" applyProtection="0"/>
    <xf numFmtId="0" fontId="1" fillId="2" borderId="0" applyNumberFormat="0" applyBorder="0" applyAlignment="0" applyProtection="0"/>
    <xf numFmtId="0" fontId="4" fillId="3" borderId="0" applyNumberFormat="0" applyBorder="0" applyAlignment="0" applyProtection="0"/>
    <xf numFmtId="0" fontId="1" fillId="3" borderId="0" applyNumberFormat="0" applyBorder="0" applyAlignment="0" applyProtection="0"/>
    <xf numFmtId="0" fontId="4" fillId="4" borderId="0" applyNumberFormat="0" applyBorder="0" applyAlignment="0" applyProtection="0"/>
    <xf numFmtId="0" fontId="1" fillId="4" borderId="0" applyNumberFormat="0" applyBorder="0" applyAlignment="0" applyProtection="0"/>
    <xf numFmtId="0" fontId="4" fillId="5" borderId="0" applyNumberFormat="0" applyBorder="0" applyAlignment="0" applyProtection="0"/>
    <xf numFmtId="0" fontId="1" fillId="5" borderId="0" applyNumberFormat="0" applyBorder="0" applyAlignment="0" applyProtection="0"/>
    <xf numFmtId="0" fontId="4" fillId="6" borderId="0" applyNumberFormat="0" applyBorder="0" applyAlignment="0" applyProtection="0"/>
    <xf numFmtId="0" fontId="1" fillId="6" borderId="0" applyNumberFormat="0" applyBorder="0" applyAlignment="0" applyProtection="0"/>
    <xf numFmtId="0" fontId="4" fillId="7" borderId="0" applyNumberFormat="0" applyBorder="0" applyAlignment="0" applyProtection="0"/>
    <xf numFmtId="0" fontId="1" fillId="7" borderId="0" applyNumberFormat="0" applyBorder="0" applyAlignment="0" applyProtection="0"/>
    <xf numFmtId="0" fontId="4" fillId="8" borderId="0" applyNumberFormat="0" applyBorder="0" applyAlignment="0" applyProtection="0"/>
    <xf numFmtId="0" fontId="1" fillId="8" borderId="0" applyNumberFormat="0" applyBorder="0" applyAlignment="0" applyProtection="0"/>
    <xf numFmtId="0" fontId="4" fillId="9" borderId="0" applyNumberFormat="0" applyBorder="0" applyAlignment="0" applyProtection="0"/>
    <xf numFmtId="0" fontId="1" fillId="9" borderId="0" applyNumberFormat="0" applyBorder="0" applyAlignment="0" applyProtection="0"/>
    <xf numFmtId="0" fontId="4" fillId="10" borderId="0" applyNumberFormat="0" applyBorder="0" applyAlignment="0" applyProtection="0"/>
    <xf numFmtId="0" fontId="1" fillId="10" borderId="0" applyNumberFormat="0" applyBorder="0" applyAlignment="0" applyProtection="0"/>
    <xf numFmtId="0" fontId="4" fillId="5" borderId="0" applyNumberFormat="0" applyBorder="0" applyAlignment="0" applyProtection="0"/>
    <xf numFmtId="0" fontId="1" fillId="5" borderId="0" applyNumberFormat="0" applyBorder="0" applyAlignment="0" applyProtection="0"/>
    <xf numFmtId="0" fontId="4" fillId="8" borderId="0" applyNumberFormat="0" applyBorder="0" applyAlignment="0" applyProtection="0"/>
    <xf numFmtId="0" fontId="1" fillId="8" borderId="0" applyNumberFormat="0" applyBorder="0" applyAlignment="0" applyProtection="0"/>
    <xf numFmtId="0" fontId="4" fillId="11" borderId="0" applyNumberFormat="0" applyBorder="0" applyAlignment="0" applyProtection="0"/>
    <xf numFmtId="0" fontId="1" fillId="11" borderId="0" applyNumberFormat="0" applyBorder="0" applyAlignment="0" applyProtection="0"/>
    <xf numFmtId="0" fontId="5" fillId="12"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6" borderId="0" applyNumberFormat="0" applyBorder="0" applyAlignment="0" applyProtection="0"/>
    <xf numFmtId="0" fontId="5" fillId="17" borderId="0" applyNumberFormat="0" applyBorder="0" applyAlignment="0" applyProtection="0"/>
    <xf numFmtId="0" fontId="5" fillId="18"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9" borderId="0" applyNumberFormat="0" applyBorder="0" applyAlignment="0" applyProtection="0"/>
    <xf numFmtId="0" fontId="6" fillId="3" borderId="0" applyNumberFormat="0" applyBorder="0" applyAlignment="0" applyProtection="0"/>
    <xf numFmtId="0" fontId="7" fillId="20" borderId="1" applyNumberFormat="0" applyAlignment="0" applyProtection="0"/>
    <xf numFmtId="0" fontId="8" fillId="21" borderId="2" applyNumberFormat="0" applyAlignment="0" applyProtection="0"/>
    <xf numFmtId="164" fontId="2" fillId="0" borderId="0" applyFont="0" applyFill="0" applyBorder="0" applyAlignment="0" applyProtection="0"/>
    <xf numFmtId="164" fontId="25" fillId="0" borderId="0" applyFont="0" applyFill="0" applyBorder="0" applyAlignment="0" applyProtection="0"/>
    <xf numFmtId="164" fontId="2" fillId="0" borderId="0" applyFont="0" applyFill="0" applyBorder="0" applyAlignment="0" applyProtection="0"/>
    <xf numFmtId="164" fontId="43" fillId="0" borderId="0" applyFont="0" applyFill="0" applyBorder="0" applyAlignment="0" applyProtection="0"/>
    <xf numFmtId="164" fontId="28"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0" fontId="9" fillId="0" borderId="0" applyNumberFormat="0" applyFill="0" applyBorder="0" applyAlignment="0" applyProtection="0"/>
    <xf numFmtId="0" fontId="10" fillId="4" borderId="0" applyNumberFormat="0" applyBorder="0" applyAlignment="0" applyProtection="0"/>
    <xf numFmtId="0" fontId="11" fillId="0" borderId="3" applyNumberFormat="0" applyFill="0" applyAlignment="0" applyProtection="0"/>
    <xf numFmtId="0" fontId="12" fillId="0" borderId="4" applyNumberFormat="0" applyFill="0" applyAlignment="0" applyProtection="0"/>
    <xf numFmtId="0" fontId="13" fillId="0" borderId="5" applyNumberFormat="0" applyFill="0" applyAlignment="0" applyProtection="0"/>
    <xf numFmtId="0" fontId="13" fillId="0" borderId="0" applyNumberFormat="0" applyFill="0" applyBorder="0" applyAlignment="0" applyProtection="0"/>
    <xf numFmtId="0" fontId="14" fillId="7" borderId="1" applyNumberFormat="0" applyAlignment="0" applyProtection="0"/>
    <xf numFmtId="0" fontId="15" fillId="0" borderId="6" applyNumberFormat="0" applyFill="0" applyAlignment="0" applyProtection="0"/>
    <xf numFmtId="0" fontId="16" fillId="22" borderId="0" applyNumberFormat="0" applyBorder="0" applyAlignment="0" applyProtection="0"/>
    <xf numFmtId="0" fontId="43" fillId="0" borderId="0"/>
    <xf numFmtId="0" fontId="2" fillId="0" borderId="0"/>
    <xf numFmtId="0" fontId="2" fillId="0" borderId="0"/>
    <xf numFmtId="0" fontId="2" fillId="0" borderId="0"/>
    <xf numFmtId="0" fontId="2" fillId="0" borderId="0"/>
    <xf numFmtId="0" fontId="17" fillId="0" borderId="0"/>
    <xf numFmtId="0" fontId="2" fillId="0" borderId="0"/>
    <xf numFmtId="0" fontId="28" fillId="0" borderId="0"/>
    <xf numFmtId="0" fontId="3" fillId="0" borderId="0"/>
    <xf numFmtId="0" fontId="55" fillId="0" borderId="0"/>
    <xf numFmtId="0" fontId="18" fillId="0" borderId="0"/>
    <xf numFmtId="0" fontId="18" fillId="23" borderId="7" applyNumberFormat="0" applyFont="0" applyAlignment="0" applyProtection="0"/>
    <xf numFmtId="0" fontId="19" fillId="20" borderId="8" applyNumberFormat="0" applyAlignment="0" applyProtection="0"/>
    <xf numFmtId="0" fontId="20" fillId="0" borderId="0" applyNumberFormat="0" applyFill="0" applyBorder="0" applyAlignment="0" applyProtection="0"/>
    <xf numFmtId="0" fontId="21" fillId="0" borderId="9" applyNumberFormat="0" applyFill="0" applyAlignment="0" applyProtection="0"/>
    <xf numFmtId="0" fontId="22" fillId="0" borderId="0" applyNumberFormat="0" applyFill="0" applyBorder="0" applyAlignment="0" applyProtection="0"/>
  </cellStyleXfs>
  <cellXfs count="562">
    <xf numFmtId="0" fontId="0" fillId="0" borderId="0" xfId="0"/>
    <xf numFmtId="0" fontId="27" fillId="0" borderId="0" xfId="0" applyFont="1"/>
    <xf numFmtId="0" fontId="27" fillId="0" borderId="0" xfId="0" applyFont="1" applyAlignment="1">
      <alignment horizontal="left" wrapText="1"/>
    </xf>
    <xf numFmtId="0" fontId="0" fillId="0" borderId="0" xfId="0" applyAlignment="1">
      <alignment horizontal="right"/>
    </xf>
    <xf numFmtId="0" fontId="0" fillId="0" borderId="0" xfId="0" applyAlignment="1"/>
    <xf numFmtId="0" fontId="23" fillId="0" borderId="10" xfId="0" applyFont="1" applyFill="1" applyBorder="1" applyAlignment="1">
      <alignment horizontal="center" vertical="center" wrapText="1"/>
    </xf>
    <xf numFmtId="0" fontId="57" fillId="0" borderId="0" xfId="0" applyFont="1"/>
    <xf numFmtId="0" fontId="2" fillId="0" borderId="0" xfId="0" applyFont="1" applyAlignment="1">
      <alignment horizontal="right"/>
    </xf>
    <xf numFmtId="0" fontId="2" fillId="0" borderId="0" xfId="0" applyFont="1"/>
    <xf numFmtId="0" fontId="23" fillId="0" borderId="0" xfId="0" applyFont="1"/>
    <xf numFmtId="0" fontId="23" fillId="0" borderId="11" xfId="0" applyFont="1" applyFill="1" applyBorder="1" applyAlignment="1">
      <alignment horizontal="center" vertical="center" wrapText="1"/>
    </xf>
    <xf numFmtId="0" fontId="30" fillId="0" borderId="10" xfId="68" applyFont="1" applyFill="1" applyBorder="1" applyAlignment="1">
      <alignment horizontal="center" vertical="center" wrapText="1"/>
    </xf>
    <xf numFmtId="3" fontId="30" fillId="0" borderId="10" xfId="68" applyNumberFormat="1" applyFont="1" applyFill="1" applyBorder="1" applyAlignment="1">
      <alignment horizontal="center" vertical="center" wrapText="1"/>
    </xf>
    <xf numFmtId="49" fontId="3" fillId="0" borderId="12" xfId="66" applyNumberFormat="1" applyFont="1" applyFill="1" applyBorder="1" applyAlignment="1">
      <alignment horizontal="center" vertical="center" wrapText="1"/>
    </xf>
    <xf numFmtId="0" fontId="3" fillId="0" borderId="13" xfId="66" applyFont="1" applyFill="1" applyBorder="1" applyAlignment="1">
      <alignment horizontal="center" vertical="center" wrapText="1"/>
    </xf>
    <xf numFmtId="0" fontId="3" fillId="0" borderId="14" xfId="66" applyFont="1" applyFill="1" applyBorder="1" applyAlignment="1">
      <alignment horizontal="center" vertical="center" wrapText="1"/>
    </xf>
    <xf numFmtId="0" fontId="3" fillId="0" borderId="12" xfId="66" applyFont="1" applyFill="1" applyBorder="1" applyAlignment="1">
      <alignment horizontal="left" vertical="center" wrapText="1"/>
    </xf>
    <xf numFmtId="16" fontId="3" fillId="0" borderId="12" xfId="66" applyNumberFormat="1" applyFont="1" applyFill="1" applyBorder="1" applyAlignment="1">
      <alignment horizontal="center" vertical="center" wrapText="1"/>
    </xf>
    <xf numFmtId="0" fontId="3" fillId="0" borderId="12" xfId="66" applyFont="1" applyFill="1" applyBorder="1" applyAlignment="1">
      <alignment horizontal="center" vertical="center" wrapText="1"/>
    </xf>
    <xf numFmtId="0" fontId="31" fillId="0" borderId="10" xfId="68" applyFont="1" applyFill="1" applyBorder="1" applyAlignment="1">
      <alignment horizontal="center" vertical="center" wrapText="1"/>
    </xf>
    <xf numFmtId="0" fontId="3" fillId="0" borderId="12" xfId="68" applyFont="1" applyFill="1" applyBorder="1" applyAlignment="1">
      <alignment horizontal="center" vertical="center" wrapText="1"/>
    </xf>
    <xf numFmtId="0" fontId="3" fillId="0" borderId="12" xfId="68" applyFont="1" applyFill="1" applyBorder="1" applyAlignment="1">
      <alignment horizontal="left" vertical="center" wrapText="1"/>
    </xf>
    <xf numFmtId="0" fontId="56" fillId="0" borderId="10" xfId="68" applyFont="1" applyFill="1" applyBorder="1" applyAlignment="1">
      <alignment horizontal="center" vertical="center" wrapText="1"/>
    </xf>
    <xf numFmtId="0" fontId="3" fillId="0" borderId="13" xfId="66" applyFont="1" applyFill="1" applyBorder="1" applyAlignment="1">
      <alignment horizontal="left" vertical="center" wrapText="1"/>
    </xf>
    <xf numFmtId="0" fontId="57" fillId="0" borderId="13" xfId="66" applyFont="1" applyFill="1" applyBorder="1" applyAlignment="1">
      <alignment horizontal="center" vertical="center" wrapText="1"/>
    </xf>
    <xf numFmtId="0" fontId="3" fillId="0" borderId="14" xfId="66" applyFont="1" applyFill="1" applyBorder="1" applyAlignment="1">
      <alignment horizontal="left" vertical="center" wrapText="1"/>
    </xf>
    <xf numFmtId="0" fontId="57" fillId="0" borderId="14" xfId="66" applyFont="1" applyFill="1" applyBorder="1" applyAlignment="1">
      <alignment horizontal="center" vertical="center" wrapText="1"/>
    </xf>
    <xf numFmtId="0" fontId="38" fillId="0" borderId="0" xfId="66" applyFont="1" applyFill="1" applyBorder="1" applyAlignment="1">
      <alignment horizontal="left" vertical="center" wrapText="1"/>
    </xf>
    <xf numFmtId="0" fontId="32" fillId="0" borderId="0" xfId="66" applyFont="1" applyFill="1" applyBorder="1" applyAlignment="1">
      <alignment horizontal="left" vertical="center" wrapText="1"/>
    </xf>
    <xf numFmtId="0" fontId="58" fillId="0" borderId="0" xfId="0" applyFont="1" applyBorder="1"/>
    <xf numFmtId="165" fontId="0" fillId="0" borderId="0" xfId="0" applyNumberFormat="1"/>
    <xf numFmtId="3" fontId="3" fillId="0" borderId="13" xfId="66" quotePrefix="1" applyNumberFormat="1" applyFont="1" applyFill="1" applyBorder="1" applyAlignment="1">
      <alignment horizontal="center" vertical="center" wrapText="1"/>
    </xf>
    <xf numFmtId="3" fontId="3" fillId="0" borderId="14" xfId="66" applyNumberFormat="1" applyFont="1" applyFill="1" applyBorder="1" applyAlignment="1">
      <alignment horizontal="center" vertical="center" wrapText="1"/>
    </xf>
    <xf numFmtId="3" fontId="3" fillId="0" borderId="12" xfId="66" applyNumberFormat="1" applyFont="1" applyFill="1" applyBorder="1" applyAlignment="1">
      <alignment horizontal="center" vertical="center" wrapText="1"/>
    </xf>
    <xf numFmtId="3" fontId="0" fillId="0" borderId="0" xfId="0" applyNumberFormat="1" applyAlignment="1">
      <alignment horizontal="right"/>
    </xf>
    <xf numFmtId="0" fontId="36" fillId="0" borderId="0" xfId="0" applyFont="1"/>
    <xf numFmtId="0" fontId="36" fillId="0" borderId="0" xfId="0" applyFont="1" applyAlignment="1"/>
    <xf numFmtId="0" fontId="29" fillId="0" borderId="0" xfId="0" applyFont="1"/>
    <xf numFmtId="0" fontId="29" fillId="0" borderId="0" xfId="0" applyFont="1" applyAlignment="1">
      <alignment horizontal="left"/>
    </xf>
    <xf numFmtId="0" fontId="29" fillId="0" borderId="0" xfId="0" applyFont="1" applyAlignment="1">
      <alignment horizontal="right"/>
    </xf>
    <xf numFmtId="0" fontId="33" fillId="0" borderId="10" xfId="0" applyFont="1" applyBorder="1" applyAlignment="1">
      <alignment horizontal="center" vertical="center" wrapText="1"/>
    </xf>
    <xf numFmtId="0" fontId="39" fillId="0" borderId="0" xfId="0" applyFont="1"/>
    <xf numFmtId="49" fontId="37" fillId="0" borderId="10" xfId="41" applyNumberFormat="1" applyFont="1" applyFill="1" applyBorder="1" applyAlignment="1">
      <alignment horizontal="center" vertical="center" wrapText="1"/>
    </xf>
    <xf numFmtId="3" fontId="0" fillId="0" borderId="0" xfId="0" applyNumberFormat="1"/>
    <xf numFmtId="165" fontId="27" fillId="0" borderId="0" xfId="0" applyNumberFormat="1" applyFont="1"/>
    <xf numFmtId="0" fontId="23" fillId="0" borderId="0" xfId="0" applyFont="1" applyAlignment="1"/>
    <xf numFmtId="0" fontId="26" fillId="0" borderId="0" xfId="0" applyFont="1" applyAlignment="1">
      <alignment vertical="center" wrapText="1"/>
    </xf>
    <xf numFmtId="49" fontId="37" fillId="0" borderId="12" xfId="41" applyNumberFormat="1" applyFont="1" applyFill="1" applyBorder="1" applyAlignment="1">
      <alignment horizontal="left" vertical="center" wrapText="1"/>
    </xf>
    <xf numFmtId="0" fontId="37" fillId="0" borderId="12" xfId="68" applyFont="1" applyFill="1" applyBorder="1" applyAlignment="1">
      <alignment horizontal="left" vertical="center" wrapText="1"/>
    </xf>
    <xf numFmtId="0" fontId="3" fillId="0" borderId="14" xfId="68" applyFont="1" applyFill="1" applyBorder="1" applyAlignment="1">
      <alignment horizontal="center" vertical="center" wrapText="1"/>
    </xf>
    <xf numFmtId="0" fontId="3" fillId="0" borderId="14" xfId="68" applyFont="1" applyFill="1" applyBorder="1" applyAlignment="1">
      <alignment horizontal="left" vertical="center" wrapText="1"/>
    </xf>
    <xf numFmtId="0" fontId="3" fillId="0" borderId="12" xfId="68" applyFont="1" applyFill="1" applyBorder="1" applyAlignment="1">
      <alignment horizontal="center" vertical="center"/>
    </xf>
    <xf numFmtId="0" fontId="3" fillId="0" borderId="16" xfId="68" applyFont="1" applyFill="1" applyBorder="1" applyAlignment="1">
      <alignment horizontal="left" vertical="center" wrapText="1"/>
    </xf>
    <xf numFmtId="0" fontId="23" fillId="0" borderId="0" xfId="0" applyFont="1" applyAlignment="1">
      <alignment vertical="center"/>
    </xf>
    <xf numFmtId="0" fontId="37" fillId="0" borderId="12" xfId="68" applyFont="1" applyFill="1" applyBorder="1" applyAlignment="1">
      <alignment horizontal="right" vertical="center" wrapText="1"/>
    </xf>
    <xf numFmtId="0" fontId="0" fillId="0" borderId="0" xfId="0" applyAlignment="1">
      <alignment horizontal="center" vertical="center"/>
    </xf>
    <xf numFmtId="0" fontId="33" fillId="0" borderId="0" xfId="0" applyFont="1" applyAlignment="1">
      <alignment vertical="center"/>
    </xf>
    <xf numFmtId="0" fontId="0" fillId="0" borderId="0" xfId="0" applyAlignment="1">
      <alignment vertical="center"/>
    </xf>
    <xf numFmtId="0" fontId="36" fillId="0" borderId="0" xfId="0" applyFont="1" applyAlignment="1">
      <alignment vertical="center"/>
    </xf>
    <xf numFmtId="0" fontId="0" fillId="0" borderId="0" xfId="0" applyAlignment="1">
      <alignment horizontal="right" vertical="center"/>
    </xf>
    <xf numFmtId="0" fontId="29" fillId="0" borderId="0" xfId="0" applyFont="1" applyAlignment="1">
      <alignment vertical="center"/>
    </xf>
    <xf numFmtId="0" fontId="29" fillId="0" borderId="0" xfId="0" applyFont="1" applyAlignment="1">
      <alignment horizontal="left" vertical="center"/>
    </xf>
    <xf numFmtId="0" fontId="30" fillId="0" borderId="17" xfId="68" applyFont="1" applyFill="1" applyBorder="1" applyAlignment="1">
      <alignment horizontal="left" vertical="center" wrapText="1"/>
    </xf>
    <xf numFmtId="165" fontId="30" fillId="0" borderId="17" xfId="41" applyNumberFormat="1" applyFont="1" applyFill="1" applyBorder="1" applyAlignment="1">
      <alignment horizontal="center" vertical="center"/>
    </xf>
    <xf numFmtId="0" fontId="0" fillId="0" borderId="17" xfId="0" applyBorder="1"/>
    <xf numFmtId="49" fontId="37" fillId="0" borderId="17" xfId="41" applyNumberFormat="1" applyFont="1" applyFill="1" applyBorder="1" applyAlignment="1">
      <alignment horizontal="center" vertical="center" wrapText="1"/>
    </xf>
    <xf numFmtId="0" fontId="0" fillId="0" borderId="0" xfId="0" applyBorder="1" applyAlignment="1">
      <alignment horizontal="right"/>
    </xf>
    <xf numFmtId="0" fontId="0" fillId="0" borderId="0" xfId="0" applyBorder="1"/>
    <xf numFmtId="166" fontId="3" fillId="0" borderId="12" xfId="66" quotePrefix="1" applyNumberFormat="1" applyFont="1" applyFill="1" applyBorder="1" applyAlignment="1">
      <alignment horizontal="center" vertical="center" wrapText="1"/>
    </xf>
    <xf numFmtId="165" fontId="41" fillId="0" borderId="10" xfId="46" applyNumberFormat="1" applyFont="1" applyBorder="1" applyAlignment="1">
      <alignment horizontal="center" vertical="center"/>
    </xf>
    <xf numFmtId="0" fontId="41" fillId="0" borderId="10" xfId="60" applyFont="1" applyBorder="1" applyAlignment="1">
      <alignment horizontal="center" vertical="center" wrapText="1"/>
    </xf>
    <xf numFmtId="0" fontId="41" fillId="0" borderId="10" xfId="61" applyFont="1" applyBorder="1" applyAlignment="1">
      <alignment horizontal="center" vertical="center" wrapText="1"/>
    </xf>
    <xf numFmtId="0" fontId="41" fillId="0" borderId="10" xfId="62" applyFont="1" applyBorder="1" applyAlignment="1">
      <alignment horizontal="center" vertical="center" wrapText="1"/>
    </xf>
    <xf numFmtId="0" fontId="44" fillId="0" borderId="0" xfId="0" applyFont="1" applyAlignment="1">
      <alignment horizontal="right"/>
    </xf>
    <xf numFmtId="0" fontId="44" fillId="0" borderId="0" xfId="0" applyFont="1"/>
    <xf numFmtId="3" fontId="45" fillId="0" borderId="0" xfId="41" applyNumberFormat="1" applyFont="1" applyFill="1" applyBorder="1" applyAlignment="1">
      <alignment horizontal="center" vertical="center" wrapText="1"/>
    </xf>
    <xf numFmtId="0" fontId="3" fillId="0" borderId="10" xfId="0" applyFont="1" applyBorder="1" applyAlignment="1">
      <alignment horizontal="center" vertical="center" wrapText="1"/>
    </xf>
    <xf numFmtId="0" fontId="3" fillId="0" borderId="0" xfId="0" applyFont="1" applyAlignment="1">
      <alignment vertical="center"/>
    </xf>
    <xf numFmtId="0" fontId="2" fillId="0" borderId="0" xfId="0" applyFont="1" applyBorder="1"/>
    <xf numFmtId="49" fontId="3" fillId="0" borderId="16" xfId="66" applyNumberFormat="1" applyFont="1" applyFill="1" applyBorder="1" applyAlignment="1">
      <alignment horizontal="right" vertical="center" wrapText="1"/>
    </xf>
    <xf numFmtId="0" fontId="3" fillId="0" borderId="16" xfId="66" applyFont="1" applyFill="1" applyBorder="1" applyAlignment="1">
      <alignment horizontal="left" vertical="center" wrapText="1"/>
    </xf>
    <xf numFmtId="0" fontId="3" fillId="0" borderId="16" xfId="66" applyFont="1" applyFill="1" applyBorder="1" applyAlignment="1">
      <alignment horizontal="center" vertical="center" wrapText="1"/>
    </xf>
    <xf numFmtId="3" fontId="3" fillId="0" borderId="16" xfId="66" applyNumberFormat="1" applyFont="1" applyFill="1" applyBorder="1" applyAlignment="1">
      <alignment horizontal="center" vertical="center" wrapText="1"/>
    </xf>
    <xf numFmtId="49" fontId="3" fillId="0" borderId="10" xfId="66" applyNumberFormat="1" applyFont="1" applyFill="1" applyBorder="1" applyAlignment="1">
      <alignment horizontal="right" vertical="center" wrapText="1"/>
    </xf>
    <xf numFmtId="0" fontId="3" fillId="0" borderId="10" xfId="66" applyFont="1" applyFill="1" applyBorder="1" applyAlignment="1">
      <alignment horizontal="left" vertical="center" wrapText="1"/>
    </xf>
    <xf numFmtId="0" fontId="3" fillId="0" borderId="10" xfId="66" applyFont="1" applyFill="1" applyBorder="1" applyAlignment="1">
      <alignment horizontal="center" vertical="center" wrapText="1"/>
    </xf>
    <xf numFmtId="3" fontId="3" fillId="0" borderId="10" xfId="66" applyNumberFormat="1" applyFont="1" applyFill="1" applyBorder="1" applyAlignment="1">
      <alignment horizontal="center" vertical="center" wrapText="1"/>
    </xf>
    <xf numFmtId="0" fontId="0" fillId="0" borderId="10" xfId="0" applyBorder="1"/>
    <xf numFmtId="3" fontId="59" fillId="0" borderId="0" xfId="0" applyNumberFormat="1" applyFont="1"/>
    <xf numFmtId="0" fontId="59" fillId="0" borderId="0" xfId="0" applyFont="1"/>
    <xf numFmtId="49" fontId="24" fillId="0" borderId="10" xfId="0" applyNumberFormat="1" applyFont="1" applyFill="1" applyBorder="1" applyAlignment="1">
      <alignment horizontal="center" vertical="center" wrapText="1"/>
    </xf>
    <xf numFmtId="49" fontId="24" fillId="0" borderId="11" xfId="0" applyNumberFormat="1" applyFont="1" applyFill="1" applyBorder="1" applyAlignment="1">
      <alignment horizontal="left" vertical="center" wrapText="1"/>
    </xf>
    <xf numFmtId="165" fontId="23" fillId="0" borderId="10" xfId="40" applyNumberFormat="1" applyFont="1" applyFill="1" applyBorder="1" applyAlignment="1">
      <alignment horizontal="center" vertical="center" wrapText="1"/>
    </xf>
    <xf numFmtId="165" fontId="24" fillId="0" borderId="10" xfId="40" applyNumberFormat="1" applyFont="1" applyBorder="1" applyAlignment="1">
      <alignment horizontal="right"/>
    </xf>
    <xf numFmtId="165" fontId="27" fillId="0" borderId="0" xfId="40" applyNumberFormat="1" applyFont="1" applyAlignment="1">
      <alignment horizontal="right"/>
    </xf>
    <xf numFmtId="165" fontId="24" fillId="0" borderId="0" xfId="40" applyNumberFormat="1" applyFont="1"/>
    <xf numFmtId="165" fontId="24" fillId="0" borderId="10" xfId="40" applyNumberFormat="1" applyFont="1" applyFill="1" applyBorder="1" applyAlignment="1">
      <alignment horizontal="center" vertical="center" wrapText="1"/>
    </xf>
    <xf numFmtId="165" fontId="24" fillId="0" borderId="10" xfId="40" applyNumberFormat="1" applyFont="1" applyBorder="1" applyAlignment="1">
      <alignment horizontal="center"/>
    </xf>
    <xf numFmtId="165" fontId="27" fillId="0" borderId="0" xfId="40" applyNumberFormat="1" applyFont="1" applyAlignment="1">
      <alignment horizontal="center"/>
    </xf>
    <xf numFmtId="0" fontId="24" fillId="0" borderId="0" xfId="0" applyFont="1"/>
    <xf numFmtId="164" fontId="24" fillId="0" borderId="10" xfId="40" applyNumberFormat="1" applyFont="1" applyFill="1" applyBorder="1" applyAlignment="1">
      <alignment horizontal="center" vertical="center" wrapText="1"/>
    </xf>
    <xf numFmtId="164" fontId="23" fillId="0" borderId="10" xfId="40" applyNumberFormat="1" applyFont="1" applyFill="1" applyBorder="1" applyAlignment="1">
      <alignment horizontal="center" vertical="center" wrapText="1"/>
    </xf>
    <xf numFmtId="164" fontId="24" fillId="0" borderId="0" xfId="40" applyNumberFormat="1" applyFont="1" applyAlignment="1">
      <alignment horizontal="center" vertical="center"/>
    </xf>
    <xf numFmtId="164" fontId="24" fillId="0" borderId="10" xfId="40" applyNumberFormat="1" applyFont="1" applyBorder="1" applyAlignment="1">
      <alignment horizontal="center" vertical="center" wrapText="1"/>
    </xf>
    <xf numFmtId="164" fontId="27" fillId="0" borderId="0" xfId="40" applyNumberFormat="1" applyFont="1" applyAlignment="1">
      <alignment horizontal="center" vertical="center" wrapText="1"/>
    </xf>
    <xf numFmtId="49" fontId="24" fillId="0" borderId="11" xfId="0" applyNumberFormat="1" applyFont="1" applyFill="1" applyBorder="1" applyAlignment="1">
      <alignment horizontal="center" vertical="center" wrapText="1"/>
    </xf>
    <xf numFmtId="0" fontId="24" fillId="0" borderId="10" xfId="0" applyFont="1" applyBorder="1" applyAlignment="1">
      <alignment horizontal="center" wrapText="1"/>
    </xf>
    <xf numFmtId="0" fontId="27" fillId="0" borderId="0" xfId="0" applyFont="1" applyAlignment="1">
      <alignment horizontal="center" wrapText="1"/>
    </xf>
    <xf numFmtId="0" fontId="41" fillId="0" borderId="10" xfId="0" applyFont="1" applyBorder="1" applyAlignment="1">
      <alignment horizontal="center" vertical="center"/>
    </xf>
    <xf numFmtId="165" fontId="40" fillId="0" borderId="10" xfId="40" applyNumberFormat="1" applyFont="1" applyBorder="1" applyAlignment="1">
      <alignment horizontal="center" vertical="center"/>
    </xf>
    <xf numFmtId="0" fontId="40" fillId="0" borderId="10" xfId="0" applyFont="1" applyBorder="1" applyAlignment="1">
      <alignment horizontal="center" vertical="center"/>
    </xf>
    <xf numFmtId="0" fontId="40" fillId="0" borderId="10" xfId="0" applyFont="1" applyBorder="1" applyAlignment="1">
      <alignment horizontal="justify" vertical="center"/>
    </xf>
    <xf numFmtId="0" fontId="41" fillId="0" borderId="10" xfId="0" applyFont="1" applyBorder="1" applyAlignment="1">
      <alignment vertical="center"/>
    </xf>
    <xf numFmtId="0" fontId="41" fillId="0" borderId="10" xfId="0" applyFont="1" applyBorder="1" applyAlignment="1">
      <alignment horizontal="justify" vertical="center"/>
    </xf>
    <xf numFmtId="0" fontId="39" fillId="0" borderId="0" xfId="0" applyFont="1" applyFill="1"/>
    <xf numFmtId="0" fontId="46" fillId="25" borderId="0" xfId="64" applyFont="1" applyFill="1"/>
    <xf numFmtId="0" fontId="46" fillId="25" borderId="0" xfId="64" applyFont="1" applyFill="1" applyAlignment="1">
      <alignment horizontal="right"/>
    </xf>
    <xf numFmtId="0" fontId="46" fillId="25" borderId="0" xfId="64" applyFont="1" applyFill="1" applyAlignment="1">
      <alignment horizontal="right" wrapText="1"/>
    </xf>
    <xf numFmtId="0" fontId="26" fillId="0" borderId="0" xfId="65" applyFont="1" applyFill="1" applyBorder="1" applyAlignment="1">
      <alignment horizontal="center" vertical="center" wrapText="1"/>
    </xf>
    <xf numFmtId="0" fontId="46" fillId="0" borderId="0" xfId="65" applyFont="1" applyFill="1"/>
    <xf numFmtId="0" fontId="46" fillId="0" borderId="0" xfId="65" applyFont="1" applyFill="1" applyAlignment="1">
      <alignment wrapText="1"/>
    </xf>
    <xf numFmtId="0" fontId="46" fillId="0" borderId="0" xfId="65" applyFont="1" applyFill="1" applyBorder="1" applyAlignment="1">
      <alignment horizontal="center" vertical="center" wrapText="1"/>
    </xf>
    <xf numFmtId="0" fontId="46" fillId="0" borderId="0" xfId="65" applyFont="1" applyFill="1" applyBorder="1" applyAlignment="1">
      <alignment horizontal="center" vertical="center"/>
    </xf>
    <xf numFmtId="0" fontId="26" fillId="0" borderId="10" xfId="65" applyFont="1" applyFill="1" applyBorder="1" applyAlignment="1">
      <alignment vertical="center" wrapText="1"/>
    </xf>
    <xf numFmtId="0" fontId="26" fillId="0" borderId="10" xfId="65" applyFont="1" applyFill="1" applyBorder="1" applyAlignment="1">
      <alignment horizontal="center" vertical="center"/>
    </xf>
    <xf numFmtId="0" fontId="26" fillId="0" borderId="10" xfId="65" applyFont="1" applyFill="1" applyBorder="1" applyAlignment="1">
      <alignment horizontal="center" vertical="center" wrapText="1"/>
    </xf>
    <xf numFmtId="165" fontId="26" fillId="0" borderId="10" xfId="43" applyNumberFormat="1" applyFont="1" applyFill="1" applyBorder="1" applyAlignment="1">
      <alignment horizontal="center" vertical="center" wrapText="1"/>
    </xf>
    <xf numFmtId="0" fontId="26" fillId="0" borderId="0" xfId="65" applyFont="1" applyFill="1" applyAlignment="1">
      <alignment horizontal="center" vertical="center" wrapText="1"/>
    </xf>
    <xf numFmtId="0" fontId="26" fillId="0" borderId="10" xfId="65" applyFont="1" applyFill="1" applyBorder="1" applyAlignment="1">
      <alignment horizontal="left" vertical="center" wrapText="1"/>
    </xf>
    <xf numFmtId="0" fontId="46" fillId="0" borderId="10" xfId="65" applyFont="1" applyFill="1" applyBorder="1" applyAlignment="1">
      <alignment horizontal="center" vertical="center" wrapText="1"/>
    </xf>
    <xf numFmtId="167" fontId="46" fillId="0" borderId="0" xfId="65" applyNumberFormat="1" applyFont="1" applyFill="1" applyBorder="1"/>
    <xf numFmtId="0" fontId="61" fillId="0" borderId="0" xfId="65" applyFont="1" applyFill="1"/>
    <xf numFmtId="0" fontId="46" fillId="0" borderId="12" xfId="65" applyFont="1" applyFill="1" applyBorder="1" applyAlignment="1">
      <alignment vertical="center" wrapText="1"/>
    </xf>
    <xf numFmtId="3" fontId="46" fillId="0" borderId="12" xfId="65" applyNumberFormat="1" applyFont="1" applyFill="1" applyBorder="1" applyAlignment="1">
      <alignment vertical="center"/>
    </xf>
    <xf numFmtId="3" fontId="46" fillId="0" borderId="12" xfId="43" applyNumberFormat="1" applyFont="1" applyFill="1" applyBorder="1" applyAlignment="1">
      <alignment vertical="center"/>
    </xf>
    <xf numFmtId="0" fontId="62" fillId="0" borderId="0" xfId="65" applyFont="1" applyFill="1"/>
    <xf numFmtId="0" fontId="26" fillId="0" borderId="12" xfId="65" applyFont="1" applyFill="1" applyBorder="1" applyAlignment="1">
      <alignment vertical="center" wrapText="1"/>
    </xf>
    <xf numFmtId="0" fontId="46" fillId="0" borderId="0" xfId="65" applyFont="1" applyFill="1" applyAlignment="1">
      <alignment horizontal="center"/>
    </xf>
    <xf numFmtId="167" fontId="46" fillId="0" borderId="0" xfId="43" applyNumberFormat="1" applyFont="1" applyFill="1" applyAlignment="1">
      <alignment horizontal="center"/>
    </xf>
    <xf numFmtId="0" fontId="49" fillId="0" borderId="12" xfId="65" applyFont="1" applyFill="1" applyBorder="1" applyAlignment="1">
      <alignment vertical="center" wrapText="1"/>
    </xf>
    <xf numFmtId="0" fontId="46" fillId="0" borderId="15" xfId="65" applyFont="1" applyFill="1" applyBorder="1" applyAlignment="1">
      <alignment horizontal="center" vertical="center" wrapText="1"/>
    </xf>
    <xf numFmtId="0" fontId="46" fillId="0" borderId="15" xfId="65" applyFont="1" applyFill="1" applyBorder="1" applyAlignment="1">
      <alignment vertical="center" wrapText="1"/>
    </xf>
    <xf numFmtId="0" fontId="46" fillId="0" borderId="15" xfId="65" applyFont="1" applyFill="1" applyBorder="1" applyAlignment="1">
      <alignment horizontal="center" vertical="center"/>
    </xf>
    <xf numFmtId="3" fontId="46" fillId="0" borderId="15" xfId="65" applyNumberFormat="1" applyFont="1" applyFill="1" applyBorder="1" applyAlignment="1">
      <alignment vertical="center"/>
    </xf>
    <xf numFmtId="3" fontId="46" fillId="0" borderId="15" xfId="43" applyNumberFormat="1" applyFont="1" applyFill="1" applyBorder="1" applyAlignment="1">
      <alignment vertical="center"/>
    </xf>
    <xf numFmtId="0" fontId="46" fillId="0" borderId="10" xfId="65" applyFont="1" applyFill="1" applyBorder="1" applyAlignment="1">
      <alignment horizontal="center" vertical="center"/>
    </xf>
    <xf numFmtId="0" fontId="46" fillId="0" borderId="10" xfId="65" applyFont="1" applyFill="1" applyBorder="1" applyAlignment="1">
      <alignment horizontal="right" vertical="center" wrapText="1"/>
    </xf>
    <xf numFmtId="3" fontId="46" fillId="0" borderId="10" xfId="65" applyNumberFormat="1" applyFont="1" applyFill="1" applyBorder="1" applyAlignment="1">
      <alignment vertical="center" wrapText="1"/>
    </xf>
    <xf numFmtId="3" fontId="46" fillId="0" borderId="10" xfId="43" applyNumberFormat="1" applyFont="1" applyFill="1" applyBorder="1" applyAlignment="1">
      <alignment vertical="center"/>
    </xf>
    <xf numFmtId="0" fontId="46" fillId="0" borderId="13" xfId="65" applyFont="1" applyFill="1" applyBorder="1" applyAlignment="1">
      <alignment horizontal="center" vertical="center" wrapText="1"/>
    </xf>
    <xf numFmtId="0" fontId="46" fillId="0" borderId="13" xfId="65" applyFont="1" applyFill="1" applyBorder="1" applyAlignment="1">
      <alignment vertical="center" wrapText="1"/>
    </xf>
    <xf numFmtId="0" fontId="46" fillId="0" borderId="13" xfId="65" applyFont="1" applyFill="1" applyBorder="1" applyAlignment="1">
      <alignment horizontal="center" vertical="center"/>
    </xf>
    <xf numFmtId="3" fontId="46" fillId="0" borderId="13" xfId="65" applyNumberFormat="1" applyFont="1" applyFill="1" applyBorder="1" applyAlignment="1">
      <alignment vertical="center"/>
    </xf>
    <xf numFmtId="3" fontId="46" fillId="0" borderId="13" xfId="43" applyNumberFormat="1" applyFont="1" applyFill="1" applyBorder="1" applyAlignment="1">
      <alignment vertical="center"/>
    </xf>
    <xf numFmtId="3" fontId="46" fillId="0" borderId="12" xfId="42" applyNumberFormat="1" applyFont="1" applyFill="1" applyBorder="1" applyAlignment="1">
      <alignment vertical="center"/>
    </xf>
    <xf numFmtId="3" fontId="46" fillId="0" borderId="0" xfId="65" applyNumberFormat="1" applyFont="1" applyFill="1"/>
    <xf numFmtId="0" fontId="46" fillId="0" borderId="12" xfId="65" quotePrefix="1" applyFont="1" applyFill="1" applyBorder="1" applyAlignment="1">
      <alignment horizontal="center" vertical="center" wrapText="1"/>
    </xf>
    <xf numFmtId="3" fontId="46" fillId="0" borderId="15" xfId="42" applyNumberFormat="1" applyFont="1" applyFill="1" applyBorder="1" applyAlignment="1">
      <alignment vertical="center"/>
    </xf>
    <xf numFmtId="3" fontId="46" fillId="0" borderId="10" xfId="42" applyNumberFormat="1" applyFont="1" applyFill="1" applyBorder="1" applyAlignment="1">
      <alignment vertical="center"/>
    </xf>
    <xf numFmtId="3" fontId="46" fillId="0" borderId="13" xfId="42" applyNumberFormat="1" applyFont="1" applyFill="1" applyBorder="1" applyAlignment="1">
      <alignment vertical="center"/>
    </xf>
    <xf numFmtId="0" fontId="46" fillId="0" borderId="12" xfId="65" applyFont="1" applyFill="1" applyBorder="1" applyAlignment="1">
      <alignment horizontal="justify" vertical="center" wrapText="1"/>
    </xf>
    <xf numFmtId="0" fontId="46" fillId="0" borderId="12" xfId="65" applyFont="1" applyFill="1" applyBorder="1" applyAlignment="1">
      <alignment vertical="center"/>
    </xf>
    <xf numFmtId="0" fontId="26" fillId="0" borderId="10" xfId="65" applyFont="1" applyFill="1" applyBorder="1"/>
    <xf numFmtId="167" fontId="26" fillId="0" borderId="10" xfId="43" applyNumberFormat="1" applyFont="1" applyFill="1" applyBorder="1"/>
    <xf numFmtId="3" fontId="26" fillId="0" borderId="10" xfId="43" applyNumberFormat="1" applyFont="1" applyFill="1" applyBorder="1" applyAlignment="1"/>
    <xf numFmtId="0" fontId="26" fillId="0" borderId="0" xfId="65" applyFont="1" applyFill="1"/>
    <xf numFmtId="0" fontId="46" fillId="0" borderId="0" xfId="65" applyFont="1" applyFill="1" applyAlignment="1"/>
    <xf numFmtId="167" fontId="46" fillId="0" borderId="0" xfId="43" applyNumberFormat="1" applyFont="1" applyFill="1"/>
    <xf numFmtId="165" fontId="46" fillId="0" borderId="0" xfId="43" applyNumberFormat="1" applyFont="1" applyFill="1"/>
    <xf numFmtId="0" fontId="46" fillId="25" borderId="0" xfId="64" applyFont="1" applyFill="1" applyAlignment="1">
      <alignment horizontal="left" wrapText="1"/>
    </xf>
    <xf numFmtId="0" fontId="47" fillId="0" borderId="10" xfId="65" applyFont="1" applyFill="1" applyBorder="1" applyAlignment="1">
      <alignment horizontal="left" vertical="center" wrapText="1"/>
    </xf>
    <xf numFmtId="0" fontId="48" fillId="0" borderId="15" xfId="65" applyFont="1" applyFill="1" applyBorder="1" applyAlignment="1">
      <alignment horizontal="left" vertical="center" wrapText="1"/>
    </xf>
    <xf numFmtId="0" fontId="48" fillId="0" borderId="10" xfId="65" applyFont="1" applyFill="1" applyBorder="1" applyAlignment="1">
      <alignment horizontal="left" vertical="center" wrapText="1"/>
    </xf>
    <xf numFmtId="0" fontId="48" fillId="0" borderId="13" xfId="65" applyFont="1" applyFill="1" applyBorder="1" applyAlignment="1">
      <alignment horizontal="left" vertical="center" wrapText="1"/>
    </xf>
    <xf numFmtId="0" fontId="26" fillId="0" borderId="10" xfId="65" applyFont="1" applyFill="1" applyBorder="1" applyAlignment="1">
      <alignment horizontal="left" wrapText="1"/>
    </xf>
    <xf numFmtId="0" fontId="46" fillId="0" borderId="0" xfId="65" applyFont="1" applyFill="1" applyAlignment="1">
      <alignment horizontal="left" wrapText="1"/>
    </xf>
    <xf numFmtId="0" fontId="2" fillId="25" borderId="0" xfId="64" applyFont="1" applyFill="1"/>
    <xf numFmtId="0" fontId="2" fillId="25" borderId="0" xfId="64" applyFont="1" applyFill="1" applyAlignment="1">
      <alignment horizontal="right"/>
    </xf>
    <xf numFmtId="165" fontId="2" fillId="25" borderId="0" xfId="40" applyNumberFormat="1" applyFont="1" applyFill="1" applyAlignment="1">
      <alignment horizontal="right"/>
    </xf>
    <xf numFmtId="3" fontId="23" fillId="25" borderId="10" xfId="42" applyNumberFormat="1" applyFont="1" applyFill="1" applyBorder="1" applyAlignment="1">
      <alignment horizontal="center" vertical="center" wrapText="1"/>
    </xf>
    <xf numFmtId="49" fontId="32" fillId="25" borderId="10" xfId="64" applyNumberFormat="1" applyFont="1" applyFill="1" applyBorder="1" applyAlignment="1">
      <alignment horizontal="center" vertical="center" wrapText="1"/>
    </xf>
    <xf numFmtId="49" fontId="50" fillId="25" borderId="10" xfId="64" applyNumberFormat="1" applyFont="1" applyFill="1" applyBorder="1" applyAlignment="1">
      <alignment horizontal="left" vertical="center" wrapText="1"/>
    </xf>
    <xf numFmtId="49" fontId="50" fillId="25" borderId="10" xfId="64" applyNumberFormat="1" applyFont="1" applyFill="1" applyBorder="1" applyAlignment="1">
      <alignment horizontal="center" vertical="center" wrapText="1"/>
    </xf>
    <xf numFmtId="165" fontId="50" fillId="25" borderId="10" xfId="40" applyNumberFormat="1" applyFont="1" applyFill="1" applyBorder="1" applyAlignment="1">
      <alignment horizontal="center" vertical="center" wrapText="1"/>
    </xf>
    <xf numFmtId="49" fontId="51" fillId="25" borderId="0" xfId="64" applyNumberFormat="1" applyFont="1" applyFill="1"/>
    <xf numFmtId="3" fontId="24" fillId="25" borderId="10" xfId="42" applyNumberFormat="1" applyFont="1" applyFill="1" applyBorder="1" applyAlignment="1">
      <alignment horizontal="right" vertical="center" wrapText="1"/>
    </xf>
    <xf numFmtId="3" fontId="24" fillId="25" borderId="13" xfId="42" applyNumberFormat="1" applyFont="1" applyFill="1" applyBorder="1" applyAlignment="1">
      <alignment horizontal="right" vertical="center" wrapText="1"/>
    </xf>
    <xf numFmtId="3" fontId="24" fillId="25" borderId="12" xfId="42" applyNumberFormat="1" applyFont="1" applyFill="1" applyBorder="1" applyAlignment="1">
      <alignment horizontal="right" vertical="center" wrapText="1"/>
    </xf>
    <xf numFmtId="3" fontId="24" fillId="25" borderId="15" xfId="42" applyNumberFormat="1" applyFont="1" applyFill="1" applyBorder="1" applyAlignment="1">
      <alignment horizontal="right" vertical="center" wrapText="1"/>
    </xf>
    <xf numFmtId="3" fontId="23" fillId="25" borderId="10" xfId="42" applyNumberFormat="1" applyFont="1" applyFill="1" applyBorder="1" applyAlignment="1">
      <alignment horizontal="right" vertical="center" wrapText="1"/>
    </xf>
    <xf numFmtId="0" fontId="52" fillId="25" borderId="0" xfId="64" applyFont="1" applyFill="1"/>
    <xf numFmtId="0" fontId="39" fillId="25" borderId="0" xfId="64" applyFont="1" applyFill="1"/>
    <xf numFmtId="165" fontId="23" fillId="25" borderId="18" xfId="64" applyNumberFormat="1" applyFont="1" applyFill="1" applyBorder="1" applyAlignment="1">
      <alignment horizontal="center" vertical="center" wrapText="1"/>
    </xf>
    <xf numFmtId="0" fontId="63" fillId="25" borderId="10" xfId="64" applyFont="1" applyFill="1" applyBorder="1" applyAlignment="1">
      <alignment horizontal="center"/>
    </xf>
    <xf numFmtId="0" fontId="63" fillId="25" borderId="10" xfId="64" applyFont="1" applyFill="1" applyBorder="1" applyAlignment="1">
      <alignment horizontal="right"/>
    </xf>
    <xf numFmtId="3" fontId="63" fillId="25" borderId="10" xfId="64" applyNumberFormat="1" applyFont="1" applyFill="1" applyBorder="1" applyAlignment="1">
      <alignment horizontal="right"/>
    </xf>
    <xf numFmtId="0" fontId="63" fillId="25" borderId="10" xfId="64" applyFont="1" applyFill="1" applyBorder="1"/>
    <xf numFmtId="0" fontId="63" fillId="25" borderId="0" xfId="64" applyFont="1" applyFill="1"/>
    <xf numFmtId="0" fontId="63" fillId="25" borderId="0" xfId="64" applyFont="1" applyFill="1" applyAlignment="1"/>
    <xf numFmtId="0" fontId="63" fillId="25" borderId="0" xfId="64" applyFont="1" applyFill="1" applyAlignment="1">
      <alignment horizontal="left"/>
    </xf>
    <xf numFmtId="0" fontId="63" fillId="25" borderId="0" xfId="64" applyFont="1" applyFill="1" applyAlignment="1">
      <alignment horizontal="right"/>
    </xf>
    <xf numFmtId="0" fontId="64" fillId="25" borderId="0" xfId="64" applyFont="1" applyFill="1" applyAlignment="1"/>
    <xf numFmtId="0" fontId="64" fillId="25" borderId="0" xfId="64" applyFont="1" applyFill="1" applyAlignment="1">
      <alignment horizontal="left"/>
    </xf>
    <xf numFmtId="0" fontId="64" fillId="25" borderId="0" xfId="64" applyFont="1" applyFill="1"/>
    <xf numFmtId="0" fontId="64" fillId="25" borderId="0" xfId="64" applyFont="1" applyFill="1" applyAlignment="1">
      <alignment horizontal="right"/>
    </xf>
    <xf numFmtId="0" fontId="2" fillId="25" borderId="0" xfId="64" applyFont="1" applyFill="1" applyAlignment="1">
      <alignment horizontal="left"/>
    </xf>
    <xf numFmtId="0" fontId="23" fillId="0" borderId="27" xfId="0" applyFont="1" applyBorder="1" applyAlignment="1">
      <alignment horizontal="center" vertical="center"/>
    </xf>
    <xf numFmtId="0" fontId="23" fillId="0" borderId="27" xfId="0" applyFont="1" applyBorder="1" applyAlignment="1">
      <alignment horizontal="center" vertical="center" wrapText="1"/>
    </xf>
    <xf numFmtId="0" fontId="53" fillId="0" borderId="10" xfId="0" applyFont="1" applyBorder="1" applyAlignment="1">
      <alignment vertical="center"/>
    </xf>
    <xf numFmtId="0" fontId="41" fillId="0" borderId="27" xfId="0" applyFont="1" applyBorder="1" applyAlignment="1">
      <alignment horizontal="justify" vertical="center"/>
    </xf>
    <xf numFmtId="0" fontId="24" fillId="0" borderId="10" xfId="0" applyFont="1" applyBorder="1" applyAlignment="1">
      <alignment horizontal="justify" vertical="center"/>
    </xf>
    <xf numFmtId="0" fontId="24" fillId="0" borderId="12" xfId="65" applyFont="1" applyFill="1" applyBorder="1" applyAlignment="1">
      <alignment vertical="center" wrapText="1"/>
    </xf>
    <xf numFmtId="0" fontId="50" fillId="0" borderId="12" xfId="65" applyFont="1" applyFill="1" applyBorder="1" applyAlignment="1">
      <alignment vertical="center" wrapText="1"/>
    </xf>
    <xf numFmtId="0" fontId="24" fillId="0" borderId="12" xfId="65" applyFont="1" applyFill="1" applyBorder="1" applyAlignment="1">
      <alignment horizontal="center" vertical="center"/>
    </xf>
    <xf numFmtId="0" fontId="46" fillId="0" borderId="16" xfId="65" applyFont="1" applyFill="1" applyBorder="1" applyAlignment="1">
      <alignment horizontal="center" vertical="center" wrapText="1"/>
    </xf>
    <xf numFmtId="0" fontId="46" fillId="0" borderId="16" xfId="65" applyFont="1" applyFill="1" applyBorder="1" applyAlignment="1">
      <alignment vertical="center" wrapText="1"/>
    </xf>
    <xf numFmtId="3" fontId="46" fillId="0" borderId="16" xfId="42" applyNumberFormat="1" applyFont="1" applyFill="1" applyBorder="1" applyAlignment="1">
      <alignment vertical="center"/>
    </xf>
    <xf numFmtId="3" fontId="46" fillId="0" borderId="16" xfId="43" applyNumberFormat="1" applyFont="1" applyFill="1" applyBorder="1" applyAlignment="1">
      <alignment vertical="center"/>
    </xf>
    <xf numFmtId="0" fontId="48" fillId="0" borderId="16" xfId="65" applyFont="1" applyFill="1" applyBorder="1" applyAlignment="1">
      <alignment horizontal="left" vertical="center" wrapText="1"/>
    </xf>
    <xf numFmtId="0" fontId="24" fillId="0" borderId="10" xfId="0" applyFont="1" applyBorder="1" applyAlignment="1">
      <alignment vertical="center"/>
    </xf>
    <xf numFmtId="0" fontId="24" fillId="0" borderId="10" xfId="0" applyFont="1" applyBorder="1" applyAlignment="1">
      <alignment vertical="center" wrapText="1"/>
    </xf>
    <xf numFmtId="165" fontId="3" fillId="0" borderId="10" xfId="40" applyNumberFormat="1" applyFont="1" applyFill="1" applyBorder="1" applyAlignment="1">
      <alignment vertical="center"/>
    </xf>
    <xf numFmtId="165" fontId="3" fillId="0" borderId="10" xfId="40" applyNumberFormat="1" applyFont="1" applyFill="1" applyBorder="1" applyAlignment="1">
      <alignment horizontal="left" vertical="center" wrapText="1"/>
    </xf>
    <xf numFmtId="0" fontId="36" fillId="25" borderId="0" xfId="64" applyFont="1" applyFill="1"/>
    <xf numFmtId="0" fontId="23" fillId="25" borderId="0" xfId="64" applyFont="1" applyFill="1"/>
    <xf numFmtId="3" fontId="36" fillId="25" borderId="0" xfId="64" applyNumberFormat="1" applyFont="1" applyFill="1"/>
    <xf numFmtId="0" fontId="36" fillId="25" borderId="0" xfId="64" applyFont="1" applyFill="1" applyAlignment="1">
      <alignment horizontal="left"/>
    </xf>
    <xf numFmtId="0" fontId="36" fillId="25" borderId="0" xfId="64" applyFont="1" applyFill="1" applyAlignment="1">
      <alignment horizontal="left" vertical="center"/>
    </xf>
    <xf numFmtId="0" fontId="36" fillId="0" borderId="0" xfId="64" applyFont="1" applyFill="1" applyAlignment="1">
      <alignment horizontal="left"/>
    </xf>
    <xf numFmtId="0" fontId="36" fillId="0" borderId="0" xfId="64" applyFont="1" applyFill="1"/>
    <xf numFmtId="0" fontId="54" fillId="25" borderId="10" xfId="64" applyFont="1" applyFill="1" applyBorder="1"/>
    <xf numFmtId="0" fontId="36" fillId="25" borderId="10" xfId="64" applyFont="1" applyFill="1" applyBorder="1"/>
    <xf numFmtId="0" fontId="24" fillId="0" borderId="10" xfId="0" applyFont="1" applyBorder="1" applyAlignment="1">
      <alignment horizontal="center" vertical="center"/>
    </xf>
    <xf numFmtId="0" fontId="35" fillId="0" borderId="0" xfId="68" applyFont="1" applyFill="1" applyBorder="1" applyAlignment="1">
      <alignment horizontal="left" vertical="center"/>
    </xf>
    <xf numFmtId="165" fontId="35" fillId="0" borderId="0" xfId="42" applyNumberFormat="1" applyFont="1" applyFill="1" applyBorder="1" applyAlignment="1">
      <alignment horizontal="center" vertical="center"/>
    </xf>
    <xf numFmtId="0" fontId="0" fillId="0" borderId="0" xfId="0" applyBorder="1" applyAlignment="1"/>
    <xf numFmtId="0" fontId="41" fillId="24" borderId="10" xfId="0" applyFont="1" applyFill="1" applyBorder="1" applyAlignment="1">
      <alignment horizontal="center" vertical="center" wrapText="1"/>
    </xf>
    <xf numFmtId="0" fontId="41" fillId="24" borderId="10" xfId="0" applyFont="1" applyFill="1" applyBorder="1" applyAlignment="1">
      <alignment vertical="center" wrapText="1"/>
    </xf>
    <xf numFmtId="164" fontId="24" fillId="0" borderId="10" xfId="40" applyNumberFormat="1" applyFont="1" applyBorder="1" applyAlignment="1">
      <alignment horizontal="center" vertical="center"/>
    </xf>
    <xf numFmtId="164" fontId="24" fillId="0" borderId="10" xfId="40" applyNumberFormat="1" applyFont="1" applyBorder="1" applyAlignment="1">
      <alignment horizontal="left" vertical="center"/>
    </xf>
    <xf numFmtId="49" fontId="23" fillId="0" borderId="10" xfId="0" applyNumberFormat="1" applyFont="1" applyBorder="1" applyAlignment="1">
      <alignment horizontal="center" wrapText="1"/>
    </xf>
    <xf numFmtId="0" fontId="41" fillId="0" borderId="10" xfId="0" applyFont="1" applyBorder="1"/>
    <xf numFmtId="0" fontId="47" fillId="0" borderId="0" xfId="0" applyFont="1" applyAlignment="1">
      <alignment vertical="center" wrapText="1"/>
    </xf>
    <xf numFmtId="0" fontId="33" fillId="0" borderId="10" xfId="0" applyFont="1" applyFill="1" applyBorder="1" applyAlignment="1">
      <alignment horizontal="center" vertical="center" wrapText="1"/>
    </xf>
    <xf numFmtId="49" fontId="33" fillId="0" borderId="10" xfId="0" applyNumberFormat="1" applyFont="1" applyFill="1" applyBorder="1" applyAlignment="1">
      <alignment horizontal="center" vertical="center" wrapText="1"/>
    </xf>
    <xf numFmtId="49" fontId="33" fillId="0" borderId="11" xfId="0" applyNumberFormat="1" applyFont="1" applyFill="1" applyBorder="1" applyAlignment="1">
      <alignment horizontal="center" vertical="center" wrapText="1"/>
    </xf>
    <xf numFmtId="165" fontId="33" fillId="0" borderId="10" xfId="40" applyNumberFormat="1" applyFont="1" applyFill="1" applyBorder="1" applyAlignment="1">
      <alignment horizontal="center" vertical="center" wrapText="1"/>
    </xf>
    <xf numFmtId="49" fontId="66" fillId="0" borderId="10" xfId="0" applyNumberFormat="1" applyFont="1" applyFill="1" applyBorder="1" applyAlignment="1">
      <alignment horizontal="center" vertical="center" wrapText="1"/>
    </xf>
    <xf numFmtId="49" fontId="66" fillId="0" borderId="11" xfId="0" applyNumberFormat="1" applyFont="1" applyFill="1" applyBorder="1" applyAlignment="1">
      <alignment horizontal="center" vertical="center" wrapText="1"/>
    </xf>
    <xf numFmtId="165" fontId="66" fillId="0" borderId="10" xfId="40" applyNumberFormat="1" applyFont="1" applyFill="1" applyBorder="1" applyAlignment="1">
      <alignment horizontal="center" vertical="center" wrapText="1"/>
    </xf>
    <xf numFmtId="165" fontId="66" fillId="0" borderId="10" xfId="40" quotePrefix="1" applyNumberFormat="1" applyFont="1" applyFill="1" applyBorder="1" applyAlignment="1">
      <alignment horizontal="center" vertical="center" wrapText="1"/>
    </xf>
    <xf numFmtId="49" fontId="29" fillId="0" borderId="0" xfId="0" applyNumberFormat="1" applyFont="1"/>
    <xf numFmtId="0" fontId="66" fillId="0" borderId="10" xfId="0" applyFont="1" applyBorder="1" applyAlignment="1">
      <alignment horizontal="center" vertical="center" wrapText="1"/>
    </xf>
    <xf numFmtId="165" fontId="29" fillId="0" borderId="0" xfId="0" applyNumberFormat="1" applyFont="1"/>
    <xf numFmtId="165" fontId="66" fillId="0" borderId="10" xfId="40" applyNumberFormat="1" applyFont="1" applyBorder="1" applyAlignment="1">
      <alignment horizontal="right" vertical="center"/>
    </xf>
    <xf numFmtId="0" fontId="33" fillId="0" borderId="10" xfId="0" applyFont="1" applyBorder="1" applyAlignment="1">
      <alignment horizontal="center" wrapText="1"/>
    </xf>
    <xf numFmtId="0" fontId="66" fillId="0" borderId="10" xfId="0" applyFont="1" applyBorder="1" applyAlignment="1">
      <alignment horizontal="center" wrapText="1"/>
    </xf>
    <xf numFmtId="49" fontId="66" fillId="0" borderId="11" xfId="0" applyNumberFormat="1" applyFont="1" applyFill="1" applyBorder="1" applyAlignment="1">
      <alignment vertical="center" wrapText="1"/>
    </xf>
    <xf numFmtId="0" fontId="27" fillId="0" borderId="0" xfId="0" applyFont="1" applyAlignment="1">
      <alignment wrapText="1"/>
    </xf>
    <xf numFmtId="0" fontId="66" fillId="24" borderId="10" xfId="0" applyFont="1" applyFill="1" applyBorder="1" applyAlignment="1">
      <alignment horizontal="center" vertical="center" wrapText="1"/>
    </xf>
    <xf numFmtId="0" fontId="66" fillId="24" borderId="10" xfId="0" applyFont="1" applyFill="1" applyBorder="1" applyAlignment="1">
      <alignment vertical="center" wrapText="1"/>
    </xf>
    <xf numFmtId="0" fontId="66" fillId="0" borderId="10" xfId="0" applyFont="1" applyBorder="1" applyAlignment="1"/>
    <xf numFmtId="165" fontId="33" fillId="0" borderId="10" xfId="0" applyNumberFormat="1" applyFont="1" applyBorder="1"/>
    <xf numFmtId="0" fontId="27" fillId="0" borderId="0" xfId="0" applyFont="1" applyAlignment="1">
      <alignment vertical="top"/>
    </xf>
    <xf numFmtId="49" fontId="24" fillId="0" borderId="10" xfId="0" applyNumberFormat="1" applyFont="1" applyFill="1" applyBorder="1" applyAlignment="1">
      <alignment horizontal="center" vertical="top" wrapText="1"/>
    </xf>
    <xf numFmtId="0" fontId="41" fillId="24" borderId="10" xfId="0" applyFont="1" applyFill="1" applyBorder="1" applyAlignment="1">
      <alignment horizontal="center" vertical="top" wrapText="1"/>
    </xf>
    <xf numFmtId="0" fontId="41" fillId="0" borderId="10" xfId="0" applyFont="1" applyFill="1" applyBorder="1" applyAlignment="1">
      <alignment horizontal="center" vertical="top" wrapText="1"/>
    </xf>
    <xf numFmtId="49" fontId="33" fillId="0" borderId="10" xfId="0" applyNumberFormat="1" applyFont="1" applyFill="1" applyBorder="1" applyAlignment="1">
      <alignment horizontal="center" vertical="top" wrapText="1"/>
    </xf>
    <xf numFmtId="49" fontId="66" fillId="0" borderId="10" xfId="0" applyNumberFormat="1" applyFont="1" applyFill="1" applyBorder="1" applyAlignment="1">
      <alignment horizontal="center" vertical="top" wrapText="1"/>
    </xf>
    <xf numFmtId="0" fontId="66" fillId="24" borderId="10" xfId="0" applyFont="1" applyFill="1" applyBorder="1" applyAlignment="1">
      <alignment horizontal="center" vertical="top" wrapText="1"/>
    </xf>
    <xf numFmtId="0" fontId="66" fillId="0" borderId="10" xfId="0" applyFont="1" applyFill="1" applyBorder="1" applyAlignment="1">
      <alignment horizontal="center" vertical="top" wrapText="1"/>
    </xf>
    <xf numFmtId="164" fontId="24" fillId="0" borderId="10" xfId="0" applyNumberFormat="1" applyFont="1" applyFill="1" applyBorder="1" applyAlignment="1">
      <alignment horizontal="center" vertical="center"/>
    </xf>
    <xf numFmtId="0" fontId="23" fillId="0" borderId="10" xfId="0" applyFont="1" applyBorder="1" applyAlignment="1">
      <alignment horizontal="center" vertical="center"/>
    </xf>
    <xf numFmtId="0" fontId="46" fillId="0" borderId="12" xfId="65" applyFont="1" applyFill="1" applyBorder="1" applyAlignment="1">
      <alignment horizontal="center" vertical="center" wrapText="1"/>
    </xf>
    <xf numFmtId="0" fontId="46" fillId="0" borderId="12" xfId="65" applyFont="1" applyFill="1" applyBorder="1" applyAlignment="1">
      <alignment horizontal="center" vertical="center"/>
    </xf>
    <xf numFmtId="0" fontId="48" fillId="0" borderId="12" xfId="65" applyFont="1" applyFill="1" applyBorder="1" applyAlignment="1">
      <alignment horizontal="left" vertical="center" wrapText="1"/>
    </xf>
    <xf numFmtId="0" fontId="26" fillId="0" borderId="0" xfId="65" applyFont="1" applyFill="1" applyBorder="1" applyAlignment="1">
      <alignment horizontal="center" vertical="center" wrapText="1"/>
    </xf>
    <xf numFmtId="0" fontId="2" fillId="0" borderId="0" xfId="0" applyFont="1" applyAlignment="1"/>
    <xf numFmtId="165" fontId="2" fillId="0" borderId="0" xfId="40" applyNumberFormat="1" applyFont="1" applyAlignment="1"/>
    <xf numFmtId="49" fontId="30" fillId="0" borderId="10" xfId="0" applyNumberFormat="1" applyFont="1" applyBorder="1" applyAlignment="1">
      <alignment horizontal="center" vertical="center"/>
    </xf>
    <xf numFmtId="0" fontId="30" fillId="0" borderId="10" xfId="0" applyFont="1" applyBorder="1" applyAlignment="1">
      <alignment horizontal="center" vertical="center"/>
    </xf>
    <xf numFmtId="165" fontId="30" fillId="0" borderId="10" xfId="40" applyNumberFormat="1" applyFont="1" applyBorder="1" applyAlignment="1">
      <alignment horizontal="center" vertical="center"/>
    </xf>
    <xf numFmtId="0" fontId="40" fillId="0" borderId="10" xfId="0" applyFont="1" applyBorder="1" applyAlignment="1">
      <alignment horizontal="center" vertical="center" wrapText="1"/>
    </xf>
    <xf numFmtId="0" fontId="68" fillId="0" borderId="10" xfId="0" applyFont="1" applyBorder="1" applyAlignment="1">
      <alignment horizontal="center" vertical="center"/>
    </xf>
    <xf numFmtId="0" fontId="68" fillId="0" borderId="10" xfId="0" applyFont="1" applyBorder="1" applyAlignment="1">
      <alignment horizontal="justify" vertical="center"/>
    </xf>
    <xf numFmtId="165" fontId="40" fillId="0" borderId="10" xfId="40" applyNumberFormat="1" applyFont="1" applyBorder="1" applyAlignment="1">
      <alignment horizontal="center" vertical="center" wrapText="1"/>
    </xf>
    <xf numFmtId="165" fontId="41" fillId="0" borderId="10" xfId="40" applyNumberFormat="1" applyFont="1" applyBorder="1" applyAlignment="1">
      <alignment horizontal="center" vertical="center"/>
    </xf>
    <xf numFmtId="3" fontId="41" fillId="0" borderId="10" xfId="0" applyNumberFormat="1" applyFont="1" applyBorder="1" applyAlignment="1">
      <alignment horizontal="center" vertical="center" wrapText="1"/>
    </xf>
    <xf numFmtId="3" fontId="41" fillId="0" borderId="10" xfId="0" applyNumberFormat="1" applyFont="1" applyBorder="1" applyAlignment="1">
      <alignment horizontal="center" vertical="center"/>
    </xf>
    <xf numFmtId="165" fontId="41" fillId="0" borderId="10" xfId="40" applyNumberFormat="1" applyFont="1" applyBorder="1" applyAlignment="1">
      <alignment horizontal="center" vertical="center" wrapText="1"/>
    </xf>
    <xf numFmtId="0" fontId="41" fillId="0" borderId="10" xfId="0" applyFont="1" applyBorder="1" applyAlignment="1">
      <alignment vertical="center" wrapText="1"/>
    </xf>
    <xf numFmtId="0" fontId="68" fillId="0" borderId="10" xfId="0" applyFont="1" applyBorder="1" applyAlignment="1">
      <alignment vertical="center"/>
    </xf>
    <xf numFmtId="0" fontId="41" fillId="0" borderId="19" xfId="0" applyFont="1" applyBorder="1" applyAlignment="1">
      <alignment horizontal="center" vertical="center"/>
    </xf>
    <xf numFmtId="165" fontId="40" fillId="0" borderId="19" xfId="0" applyNumberFormat="1" applyFont="1" applyBorder="1" applyAlignment="1">
      <alignment vertical="center"/>
    </xf>
    <xf numFmtId="3" fontId="40" fillId="0" borderId="10" xfId="0" applyNumberFormat="1" applyFont="1" applyBorder="1" applyAlignment="1">
      <alignment horizontal="center" vertical="center"/>
    </xf>
    <xf numFmtId="0" fontId="0" fillId="0" borderId="0" xfId="0" applyFont="1" applyAlignment="1">
      <alignment vertical="center"/>
    </xf>
    <xf numFmtId="49" fontId="0" fillId="0" borderId="0" xfId="0" applyNumberFormat="1" applyFont="1" applyAlignment="1">
      <alignment vertical="center"/>
    </xf>
    <xf numFmtId="0" fontId="30" fillId="0" borderId="10" xfId="0" applyFont="1" applyBorder="1" applyAlignment="1">
      <alignment horizontal="center" vertical="center" wrapText="1"/>
    </xf>
    <xf numFmtId="0" fontId="70" fillId="0" borderId="0" xfId="0" applyFont="1" applyAlignment="1">
      <alignment vertical="center"/>
    </xf>
    <xf numFmtId="0" fontId="23" fillId="0" borderId="10" xfId="0" applyFont="1" applyBorder="1" applyAlignment="1">
      <alignment horizontal="center" vertical="center" wrapText="1"/>
    </xf>
    <xf numFmtId="0" fontId="23" fillId="0" borderId="10" xfId="0" applyFont="1" applyBorder="1" applyAlignment="1">
      <alignment vertical="center"/>
    </xf>
    <xf numFmtId="165" fontId="23" fillId="0" borderId="10" xfId="0" applyNumberFormat="1" applyFont="1" applyBorder="1" applyAlignment="1">
      <alignment vertical="center"/>
    </xf>
    <xf numFmtId="0" fontId="0" fillId="0" borderId="0" xfId="0" applyFont="1" applyAlignment="1">
      <alignment horizontal="center" vertical="center"/>
    </xf>
    <xf numFmtId="0" fontId="26" fillId="0" borderId="20" xfId="0" applyFont="1" applyBorder="1" applyAlignment="1">
      <alignment horizontal="center" vertical="center" wrapText="1"/>
    </xf>
    <xf numFmtId="0" fontId="26" fillId="0" borderId="21" xfId="0" applyFont="1" applyBorder="1" applyAlignment="1">
      <alignment horizontal="center" vertical="center" wrapText="1"/>
    </xf>
    <xf numFmtId="0" fontId="46" fillId="0" borderId="22" xfId="0" applyFont="1" applyBorder="1" applyAlignment="1">
      <alignment horizontal="center" vertical="center"/>
    </xf>
    <xf numFmtId="0" fontId="46" fillId="0" borderId="21" xfId="0" applyFont="1" applyBorder="1" applyAlignment="1">
      <alignment vertical="center" wrapText="1"/>
    </xf>
    <xf numFmtId="0" fontId="46" fillId="0" borderId="21" xfId="0" applyFont="1" applyBorder="1" applyAlignment="1">
      <alignment horizontal="center" vertical="center"/>
    </xf>
    <xf numFmtId="0" fontId="46" fillId="0" borderId="21" xfId="0" applyFont="1" applyBorder="1" applyAlignment="1">
      <alignment horizontal="center" vertical="center" wrapText="1"/>
    </xf>
    <xf numFmtId="0" fontId="49" fillId="0" borderId="21" xfId="0" applyFont="1" applyBorder="1" applyAlignment="1">
      <alignment vertical="center" wrapText="1"/>
    </xf>
    <xf numFmtId="0" fontId="46" fillId="0" borderId="23" xfId="0" applyFont="1" applyBorder="1" applyAlignment="1">
      <alignment vertical="center" wrapText="1"/>
    </xf>
    <xf numFmtId="0" fontId="46" fillId="0" borderId="22" xfId="0" applyFont="1" applyBorder="1" applyAlignment="1">
      <alignment horizontal="center" vertical="center" wrapText="1"/>
    </xf>
    <xf numFmtId="0" fontId="48" fillId="25" borderId="12" xfId="65" applyFont="1" applyFill="1" applyBorder="1" applyAlignment="1">
      <alignment horizontal="left" vertical="center" wrapText="1"/>
    </xf>
    <xf numFmtId="0" fontId="46" fillId="0" borderId="21" xfId="0" applyFont="1" applyBorder="1" applyAlignment="1">
      <alignment horizontal="right" vertical="center" wrapText="1"/>
    </xf>
    <xf numFmtId="0" fontId="46" fillId="26" borderId="21" xfId="0" applyFont="1" applyFill="1" applyBorder="1" applyAlignment="1">
      <alignment vertical="center" wrapText="1"/>
    </xf>
    <xf numFmtId="0" fontId="46" fillId="26" borderId="21" xfId="0" applyFont="1" applyFill="1" applyBorder="1" applyAlignment="1">
      <alignment horizontal="center" vertical="center"/>
    </xf>
    <xf numFmtId="0" fontId="46" fillId="0" borderId="21" xfId="0" applyFont="1" applyBorder="1" applyAlignment="1">
      <alignment vertical="center"/>
    </xf>
    <xf numFmtId="0" fontId="46" fillId="0" borderId="21" xfId="0" applyFont="1" applyBorder="1" applyAlignment="1">
      <alignment horizontal="justify" vertical="center" wrapText="1"/>
    </xf>
    <xf numFmtId="0" fontId="46" fillId="26" borderId="21" xfId="0" applyFont="1" applyFill="1" applyBorder="1" applyAlignment="1">
      <alignment horizontal="center" vertical="center" wrapText="1"/>
    </xf>
    <xf numFmtId="0" fontId="46" fillId="0" borderId="0" xfId="0" applyFont="1" applyAlignment="1">
      <alignment vertical="center" wrapText="1"/>
    </xf>
    <xf numFmtId="0" fontId="46" fillId="0" borderId="24" xfId="0" applyFont="1" applyBorder="1" applyAlignment="1">
      <alignment vertical="center" wrapText="1"/>
    </xf>
    <xf numFmtId="0" fontId="72" fillId="0" borderId="0" xfId="0" applyFont="1" applyAlignment="1">
      <alignment vertical="center"/>
    </xf>
    <xf numFmtId="0" fontId="46" fillId="0" borderId="24" xfId="0" applyFont="1" applyBorder="1" applyAlignment="1">
      <alignment horizontal="center" vertical="center" wrapText="1"/>
    </xf>
    <xf numFmtId="0" fontId="46" fillId="0" borderId="25" xfId="0" applyFont="1" applyBorder="1" applyAlignment="1">
      <alignment horizontal="center" vertical="center" wrapText="1"/>
    </xf>
    <xf numFmtId="0" fontId="46" fillId="0" borderId="28" xfId="0" applyFont="1" applyBorder="1" applyAlignment="1">
      <alignment horizontal="center" vertical="center" wrapText="1"/>
    </xf>
    <xf numFmtId="165" fontId="23" fillId="25" borderId="10" xfId="40" applyNumberFormat="1" applyFont="1" applyFill="1" applyBorder="1" applyAlignment="1">
      <alignment horizontal="center" vertical="center" wrapText="1"/>
    </xf>
    <xf numFmtId="3" fontId="50" fillId="25" borderId="10" xfId="64" applyNumberFormat="1" applyFont="1" applyFill="1" applyBorder="1" applyAlignment="1">
      <alignment horizontal="center" vertical="center" wrapText="1"/>
    </xf>
    <xf numFmtId="0" fontId="40" fillId="0" borderId="10" xfId="0" applyFont="1" applyBorder="1" applyAlignment="1">
      <alignment horizontal="left" vertical="center" wrapText="1"/>
    </xf>
    <xf numFmtId="165" fontId="24" fillId="25" borderId="10" xfId="40" applyNumberFormat="1" applyFont="1" applyFill="1" applyBorder="1" applyAlignment="1">
      <alignment horizontal="right" vertical="center" wrapText="1"/>
    </xf>
    <xf numFmtId="0" fontId="41" fillId="0" borderId="13" xfId="0" applyFont="1" applyBorder="1" applyAlignment="1">
      <alignment horizontal="center" vertical="center" wrapText="1"/>
    </xf>
    <xf numFmtId="0" fontId="41" fillId="0" borderId="13" xfId="0" applyFont="1" applyBorder="1" applyAlignment="1">
      <alignment horizontal="left" vertical="center" wrapText="1"/>
    </xf>
    <xf numFmtId="165" fontId="41" fillId="0" borderId="13" xfId="40" applyNumberFormat="1" applyFont="1" applyBorder="1" applyAlignment="1">
      <alignment horizontal="center" vertical="center" wrapText="1"/>
    </xf>
    <xf numFmtId="165" fontId="24" fillId="25" borderId="13" xfId="40" applyNumberFormat="1" applyFont="1" applyFill="1" applyBorder="1" applyAlignment="1">
      <alignment horizontal="right" vertical="center" wrapText="1"/>
    </xf>
    <xf numFmtId="0" fontId="41" fillId="0" borderId="12" xfId="0" applyFont="1" applyBorder="1" applyAlignment="1">
      <alignment horizontal="center" vertical="center" wrapText="1"/>
    </xf>
    <xf numFmtId="0" fontId="41" fillId="0" borderId="12" xfId="0" applyFont="1" applyBorder="1" applyAlignment="1">
      <alignment horizontal="left" vertical="center" wrapText="1"/>
    </xf>
    <xf numFmtId="165" fontId="41" fillId="0" borderId="12" xfId="40" applyNumberFormat="1" applyFont="1" applyBorder="1" applyAlignment="1">
      <alignment horizontal="center" vertical="center" wrapText="1"/>
    </xf>
    <xf numFmtId="165" fontId="24" fillId="25" borderId="12" xfId="40" applyNumberFormat="1" applyFont="1" applyFill="1" applyBorder="1" applyAlignment="1">
      <alignment horizontal="right" vertical="center" wrapText="1"/>
    </xf>
    <xf numFmtId="0" fontId="41" fillId="0" borderId="15" xfId="0" applyFont="1" applyBorder="1" applyAlignment="1">
      <alignment horizontal="center" vertical="center" wrapText="1"/>
    </xf>
    <xf numFmtId="0" fontId="41" fillId="0" borderId="15" xfId="0" applyFont="1" applyBorder="1" applyAlignment="1">
      <alignment horizontal="left" vertical="center" wrapText="1"/>
    </xf>
    <xf numFmtId="165" fontId="41" fillId="0" borderId="15" xfId="40" applyNumberFormat="1" applyFont="1" applyBorder="1" applyAlignment="1">
      <alignment horizontal="center" vertical="center" wrapText="1"/>
    </xf>
    <xf numFmtId="165" fontId="24" fillId="25" borderId="15" xfId="40" applyNumberFormat="1" applyFont="1" applyFill="1" applyBorder="1" applyAlignment="1">
      <alignment horizontal="right" vertical="center" wrapText="1"/>
    </xf>
    <xf numFmtId="165" fontId="40" fillId="0" borderId="10" xfId="40" applyNumberFormat="1" applyFont="1" applyBorder="1" applyAlignment="1">
      <alignment horizontal="right" vertical="center" wrapText="1"/>
    </xf>
    <xf numFmtId="0" fontId="40" fillId="0" borderId="18" xfId="0" applyFont="1" applyBorder="1" applyAlignment="1">
      <alignment vertical="center"/>
    </xf>
    <xf numFmtId="0" fontId="67" fillId="0" borderId="18" xfId="0" applyFont="1" applyBorder="1" applyAlignment="1">
      <alignment horizontal="left"/>
    </xf>
    <xf numFmtId="0" fontId="67" fillId="0" borderId="18" xfId="0" applyFont="1" applyBorder="1"/>
    <xf numFmtId="165" fontId="73" fillId="0" borderId="18" xfId="40" applyNumberFormat="1" applyFont="1" applyBorder="1"/>
    <xf numFmtId="3" fontId="46" fillId="25" borderId="18" xfId="64" applyNumberFormat="1" applyFont="1" applyFill="1" applyBorder="1" applyAlignment="1">
      <alignment horizontal="center" vertical="center" wrapText="1"/>
    </xf>
    <xf numFmtId="165" fontId="46" fillId="25" borderId="18" xfId="40" applyNumberFormat="1" applyFont="1" applyFill="1" applyBorder="1" applyAlignment="1">
      <alignment horizontal="center" vertical="center" wrapText="1"/>
    </xf>
    <xf numFmtId="165" fontId="63" fillId="25" borderId="10" xfId="64" applyNumberFormat="1" applyFont="1" applyFill="1" applyBorder="1"/>
    <xf numFmtId="165" fontId="2" fillId="25" borderId="0" xfId="40" applyNumberFormat="1" applyFont="1" applyFill="1"/>
    <xf numFmtId="0" fontId="30" fillId="25" borderId="10" xfId="64" applyFont="1" applyFill="1" applyBorder="1" applyAlignment="1">
      <alignment horizontal="center" vertical="center"/>
    </xf>
    <xf numFmtId="0" fontId="23" fillId="25" borderId="10" xfId="64" applyFont="1" applyFill="1" applyBorder="1" applyAlignment="1">
      <alignment horizontal="center" vertical="center" wrapText="1"/>
    </xf>
    <xf numFmtId="0" fontId="30" fillId="25" borderId="10" xfId="64" applyFont="1" applyFill="1" applyBorder="1" applyAlignment="1">
      <alignment horizontal="center" vertical="center" wrapText="1"/>
    </xf>
    <xf numFmtId="3" fontId="23" fillId="25" borderId="10" xfId="64" applyNumberFormat="1" applyFont="1" applyFill="1" applyBorder="1" applyAlignment="1">
      <alignment horizontal="center" vertical="center" wrapText="1"/>
    </xf>
    <xf numFmtId="0" fontId="41" fillId="0" borderId="13" xfId="0" applyFont="1" applyBorder="1" applyAlignment="1">
      <alignment vertical="center" wrapText="1"/>
    </xf>
    <xf numFmtId="3" fontId="3" fillId="0" borderId="13" xfId="64" applyNumberFormat="1" applyFont="1" applyFill="1" applyBorder="1" applyAlignment="1">
      <alignment horizontal="right" vertical="center"/>
    </xf>
    <xf numFmtId="3" fontId="3" fillId="25" borderId="13" xfId="64" applyNumberFormat="1" applyFont="1" applyFill="1" applyBorder="1" applyAlignment="1">
      <alignment horizontal="right" vertical="center"/>
    </xf>
    <xf numFmtId="0" fontId="41" fillId="0" borderId="12" xfId="0" applyFont="1" applyBorder="1" applyAlignment="1">
      <alignment vertical="center" wrapText="1"/>
    </xf>
    <xf numFmtId="3" fontId="3" fillId="0" borderId="12" xfId="64" applyNumberFormat="1" applyFont="1" applyFill="1" applyBorder="1" applyAlignment="1">
      <alignment horizontal="right" vertical="center"/>
    </xf>
    <xf numFmtId="3" fontId="3" fillId="25" borderId="12" xfId="64" applyNumberFormat="1" applyFont="1" applyFill="1" applyBorder="1" applyAlignment="1">
      <alignment horizontal="right" vertical="center"/>
    </xf>
    <xf numFmtId="0" fontId="41" fillId="0" borderId="12" xfId="0" applyFont="1" applyBorder="1" applyAlignment="1">
      <alignment horizontal="center" vertical="center"/>
    </xf>
    <xf numFmtId="0" fontId="41" fillId="26" borderId="12" xfId="0" applyFont="1" applyFill="1" applyBorder="1" applyAlignment="1">
      <alignment vertical="center" wrapText="1"/>
    </xf>
    <xf numFmtId="0" fontId="41" fillId="26" borderId="12" xfId="0" applyFont="1" applyFill="1" applyBorder="1" applyAlignment="1">
      <alignment horizontal="center" vertical="center"/>
    </xf>
    <xf numFmtId="0" fontId="41" fillId="0" borderId="15" xfId="0" applyFont="1" applyBorder="1" applyAlignment="1">
      <alignment vertical="center" wrapText="1"/>
    </xf>
    <xf numFmtId="3" fontId="3" fillId="25" borderId="15" xfId="64" applyNumberFormat="1" applyFont="1" applyFill="1" applyBorder="1" applyAlignment="1">
      <alignment horizontal="right" vertical="center"/>
    </xf>
    <xf numFmtId="3" fontId="30" fillId="25" borderId="10" xfId="64" applyNumberFormat="1" applyFont="1" applyFill="1" applyBorder="1" applyAlignment="1">
      <alignment horizontal="right" vertical="center"/>
    </xf>
    <xf numFmtId="0" fontId="40" fillId="0" borderId="0" xfId="0" applyFont="1"/>
    <xf numFmtId="165" fontId="40" fillId="0" borderId="0" xfId="40" applyNumberFormat="1" applyFont="1"/>
    <xf numFmtId="0" fontId="41" fillId="0" borderId="0" xfId="0" applyFont="1"/>
    <xf numFmtId="165" fontId="41" fillId="0" borderId="0" xfId="40" applyNumberFormat="1" applyFont="1"/>
    <xf numFmtId="0" fontId="23" fillId="0" borderId="10" xfId="0" applyFont="1" applyBorder="1" applyAlignment="1">
      <alignment vertical="center" wrapText="1"/>
    </xf>
    <xf numFmtId="3" fontId="41" fillId="0" borderId="10" xfId="0" applyNumberFormat="1" applyFont="1" applyBorder="1" applyAlignment="1">
      <alignment horizontal="right" vertical="center" wrapText="1"/>
    </xf>
    <xf numFmtId="3" fontId="41" fillId="0" borderId="10" xfId="0" applyNumberFormat="1" applyFont="1" applyBorder="1" applyAlignment="1">
      <alignment horizontal="right" vertical="center"/>
    </xf>
    <xf numFmtId="0" fontId="24" fillId="0" borderId="27" xfId="0" applyFont="1" applyBorder="1" applyAlignment="1">
      <alignment horizontal="center" vertical="center"/>
    </xf>
    <xf numFmtId="0" fontId="24" fillId="0" borderId="27" xfId="0" applyFont="1" applyBorder="1" applyAlignment="1">
      <alignment vertical="center" wrapText="1"/>
    </xf>
    <xf numFmtId="0" fontId="23" fillId="0" borderId="10" xfId="0" applyFont="1" applyBorder="1" applyAlignment="1">
      <alignment horizontal="justify" vertical="center" wrapText="1"/>
    </xf>
    <xf numFmtId="0" fontId="40" fillId="0" borderId="29" xfId="0" applyFont="1" applyBorder="1" applyAlignment="1">
      <alignment horizontal="center" vertical="center" wrapText="1"/>
    </xf>
    <xf numFmtId="0" fontId="40" fillId="0" borderId="26" xfId="0" applyFont="1" applyBorder="1" applyAlignment="1">
      <alignment horizontal="center" vertical="center"/>
    </xf>
    <xf numFmtId="3" fontId="41" fillId="0" borderId="19" xfId="0" applyNumberFormat="1" applyFont="1" applyBorder="1" applyAlignment="1">
      <alignment horizontal="right" vertical="center" wrapText="1"/>
    </xf>
    <xf numFmtId="0" fontId="75" fillId="0" borderId="10" xfId="0" applyFont="1" applyBorder="1" applyAlignment="1">
      <alignment vertical="center" wrapText="1"/>
    </xf>
    <xf numFmtId="165" fontId="41" fillId="0" borderId="19" xfId="40" applyNumberFormat="1" applyFont="1" applyBorder="1" applyAlignment="1">
      <alignment horizontal="right" vertical="center" wrapText="1"/>
    </xf>
    <xf numFmtId="3" fontId="40" fillId="0" borderId="10" xfId="0" applyNumberFormat="1" applyFont="1" applyBorder="1"/>
    <xf numFmtId="0" fontId="24" fillId="0" borderId="10" xfId="0" applyFont="1" applyBorder="1" applyAlignment="1">
      <alignment horizontal="center" vertical="center"/>
    </xf>
    <xf numFmtId="0" fontId="23" fillId="0" borderId="11" xfId="0" applyFont="1" applyBorder="1" applyAlignment="1">
      <alignment horizontal="center" vertical="center" wrapText="1"/>
    </xf>
    <xf numFmtId="3" fontId="23" fillId="0" borderId="10" xfId="0" applyNumberFormat="1" applyFont="1" applyBorder="1" applyAlignment="1">
      <alignment horizontal="center" vertical="center" wrapText="1"/>
    </xf>
    <xf numFmtId="0" fontId="24" fillId="0" borderId="13" xfId="0" applyFont="1" applyBorder="1" applyAlignment="1">
      <alignment horizontal="center" vertical="center"/>
    </xf>
    <xf numFmtId="0" fontId="24" fillId="0" borderId="13" xfId="0" applyFont="1" applyBorder="1" applyAlignment="1">
      <alignment horizontal="center" vertical="center" wrapText="1"/>
    </xf>
    <xf numFmtId="3" fontId="24" fillId="0" borderId="41" xfId="0" applyNumberFormat="1" applyFont="1" applyBorder="1" applyAlignment="1">
      <alignment horizontal="center" vertical="center"/>
    </xf>
    <xf numFmtId="0" fontId="24" fillId="0" borderId="41" xfId="0" applyFont="1" applyBorder="1" applyAlignment="1">
      <alignment horizontal="center" vertical="center"/>
    </xf>
    <xf numFmtId="3" fontId="24" fillId="0" borderId="13" xfId="0" applyNumberFormat="1" applyFont="1" applyBorder="1" applyAlignment="1">
      <alignment horizontal="center" vertical="center"/>
    </xf>
    <xf numFmtId="0" fontId="24" fillId="0" borderId="12" xfId="0" applyFont="1" applyBorder="1" applyAlignment="1">
      <alignment horizontal="center" vertical="center"/>
    </xf>
    <xf numFmtId="0" fontId="24" fillId="0" borderId="12" xfId="0" applyFont="1" applyBorder="1" applyAlignment="1">
      <alignment horizontal="center" vertical="center" wrapText="1"/>
    </xf>
    <xf numFmtId="3" fontId="24" fillId="0" borderId="30" xfId="0" applyNumberFormat="1" applyFont="1" applyBorder="1" applyAlignment="1">
      <alignment horizontal="center" vertical="center"/>
    </xf>
    <xf numFmtId="0" fontId="24" fillId="0" borderId="30" xfId="0" applyFont="1" applyBorder="1" applyAlignment="1">
      <alignment horizontal="center" vertical="center"/>
    </xf>
    <xf numFmtId="3" fontId="24" fillId="0" borderId="12" xfId="0" applyNumberFormat="1" applyFont="1" applyBorder="1" applyAlignment="1">
      <alignment horizontal="center" vertical="center"/>
    </xf>
    <xf numFmtId="0" fontId="24" fillId="0" borderId="15" xfId="0" applyFont="1" applyBorder="1" applyAlignment="1">
      <alignment horizontal="center" vertical="center"/>
    </xf>
    <xf numFmtId="0" fontId="24" fillId="0" borderId="15" xfId="0" applyFont="1" applyBorder="1" applyAlignment="1">
      <alignment horizontal="center" vertical="center" wrapText="1"/>
    </xf>
    <xf numFmtId="3" fontId="24" fillId="0" borderId="33" xfId="0" applyNumberFormat="1" applyFont="1" applyBorder="1" applyAlignment="1">
      <alignment horizontal="center" vertical="center"/>
    </xf>
    <xf numFmtId="0" fontId="24" fillId="0" borderId="33" xfId="0" applyFont="1" applyBorder="1" applyAlignment="1">
      <alignment horizontal="center" vertical="center"/>
    </xf>
    <xf numFmtId="3" fontId="24" fillId="0" borderId="15" xfId="0" applyNumberFormat="1" applyFont="1" applyBorder="1" applyAlignment="1">
      <alignment horizontal="center" vertical="center"/>
    </xf>
    <xf numFmtId="3" fontId="24" fillId="0" borderId="11" xfId="0" applyNumberFormat="1" applyFont="1" applyBorder="1" applyAlignment="1">
      <alignment horizontal="center" vertical="center"/>
    </xf>
    <xf numFmtId="3" fontId="23" fillId="0" borderId="11" xfId="0" applyNumberFormat="1" applyFont="1" applyBorder="1" applyAlignment="1">
      <alignment horizontal="center" vertical="center"/>
    </xf>
    <xf numFmtId="165" fontId="41" fillId="0" borderId="10" xfId="47" applyNumberFormat="1" applyFont="1" applyBorder="1" applyAlignment="1">
      <alignment horizontal="center" vertical="center"/>
    </xf>
    <xf numFmtId="165" fontId="41" fillId="0" borderId="10" xfId="48" applyNumberFormat="1" applyFont="1" applyBorder="1" applyAlignment="1">
      <alignment horizontal="center" vertical="center"/>
    </xf>
    <xf numFmtId="165" fontId="41" fillId="0" borderId="10" xfId="0" applyNumberFormat="1" applyFont="1" applyBorder="1" applyAlignment="1">
      <alignment horizontal="center" vertical="center"/>
    </xf>
    <xf numFmtId="0" fontId="41" fillId="0" borderId="10" xfId="0" applyFont="1" applyBorder="1" applyAlignment="1">
      <alignment horizontal="center" vertical="center" wrapText="1"/>
    </xf>
    <xf numFmtId="0" fontId="41" fillId="0" borderId="10" xfId="0" applyFont="1" applyBorder="1" applyAlignment="1">
      <alignment horizontal="right" vertical="center" wrapText="1"/>
    </xf>
    <xf numFmtId="165" fontId="41" fillId="0" borderId="10" xfId="40" applyNumberFormat="1" applyFont="1" applyBorder="1" applyAlignment="1">
      <alignment vertical="center" wrapText="1"/>
    </xf>
    <xf numFmtId="0" fontId="24" fillId="0" borderId="26" xfId="0" applyFont="1" applyBorder="1" applyAlignment="1">
      <alignment horizontal="center" vertical="center"/>
    </xf>
    <xf numFmtId="3" fontId="24" fillId="0" borderId="40" xfId="0" applyNumberFormat="1" applyFont="1" applyBorder="1" applyAlignment="1">
      <alignment horizontal="center" vertical="center"/>
    </xf>
    <xf numFmtId="0" fontId="24" fillId="0" borderId="40" xfId="0" applyFont="1" applyBorder="1" applyAlignment="1">
      <alignment horizontal="center" vertical="center"/>
    </xf>
    <xf numFmtId="3" fontId="3" fillId="0" borderId="0" xfId="0" applyNumberFormat="1" applyFont="1" applyAlignment="1">
      <alignment vertical="center"/>
    </xf>
    <xf numFmtId="165" fontId="27" fillId="0" borderId="0" xfId="40" applyNumberFormat="1" applyFont="1"/>
    <xf numFmtId="165" fontId="76" fillId="0" borderId="10" xfId="0" applyNumberFormat="1" applyFont="1" applyBorder="1"/>
    <xf numFmtId="164" fontId="27" fillId="0" borderId="0" xfId="0" applyNumberFormat="1" applyFont="1" applyAlignment="1">
      <alignment horizontal="center" wrapText="1"/>
    </xf>
    <xf numFmtId="0" fontId="41" fillId="25" borderId="0" xfId="64" applyFont="1" applyFill="1" applyAlignment="1">
      <alignment horizontal="left"/>
    </xf>
    <xf numFmtId="3" fontId="59" fillId="0" borderId="32" xfId="0" applyNumberFormat="1" applyFont="1" applyBorder="1" applyAlignment="1">
      <alignment vertical="center" wrapText="1"/>
    </xf>
    <xf numFmtId="0" fontId="59" fillId="0" borderId="32" xfId="59" applyFont="1" applyBorder="1" applyAlignment="1">
      <alignment vertical="center"/>
    </xf>
    <xf numFmtId="0" fontId="59" fillId="0" borderId="0" xfId="59" applyFont="1" applyAlignment="1">
      <alignment vertical="center"/>
    </xf>
    <xf numFmtId="0" fontId="24" fillId="0" borderId="10" xfId="0" applyFont="1" applyFill="1" applyBorder="1" applyAlignment="1">
      <alignment vertical="center"/>
    </xf>
    <xf numFmtId="0" fontId="24" fillId="0" borderId="10" xfId="0" applyFont="1" applyFill="1" applyBorder="1" applyAlignment="1">
      <alignment horizontal="center" vertical="center" wrapText="1"/>
    </xf>
    <xf numFmtId="165" fontId="3" fillId="0" borderId="10" xfId="40" applyNumberFormat="1" applyFont="1" applyFill="1" applyBorder="1" applyAlignment="1">
      <alignment vertical="center" wrapText="1"/>
    </xf>
    <xf numFmtId="0" fontId="29" fillId="0" borderId="0" xfId="0" applyFont="1" applyAlignment="1">
      <alignment horizontal="center"/>
    </xf>
    <xf numFmtId="0" fontId="41" fillId="0" borderId="26" xfId="0" applyFont="1" applyFill="1" applyBorder="1" applyAlignment="1">
      <alignment horizontal="center" vertical="top" wrapText="1"/>
    </xf>
    <xf numFmtId="0" fontId="41" fillId="24" borderId="26" xfId="0" applyFont="1" applyFill="1" applyBorder="1" applyAlignment="1">
      <alignment horizontal="center" vertical="top" wrapText="1"/>
    </xf>
    <xf numFmtId="0" fontId="66" fillId="0" borderId="26" xfId="0" applyFont="1" applyFill="1" applyBorder="1" applyAlignment="1">
      <alignment horizontal="center" vertical="top" wrapText="1"/>
    </xf>
    <xf numFmtId="0" fontId="66" fillId="24" borderId="26" xfId="0" applyFont="1" applyFill="1" applyBorder="1" applyAlignment="1">
      <alignment horizontal="center" vertical="top" wrapText="1"/>
    </xf>
    <xf numFmtId="0" fontId="23" fillId="0" borderId="0" xfId="0" applyFont="1" applyAlignment="1">
      <alignment horizontal="center"/>
    </xf>
    <xf numFmtId="164" fontId="66" fillId="0" borderId="10" xfId="40" applyNumberFormat="1" applyFont="1" applyFill="1" applyBorder="1" applyAlignment="1">
      <alignment horizontal="center" vertical="center" wrapText="1"/>
    </xf>
    <xf numFmtId="165" fontId="23" fillId="27" borderId="10" xfId="40" applyNumberFormat="1" applyFont="1" applyFill="1" applyBorder="1" applyAlignment="1">
      <alignment horizontal="center" vertical="center" wrapText="1"/>
    </xf>
    <xf numFmtId="0" fontId="46" fillId="27" borderId="12" xfId="65" applyFont="1" applyFill="1" applyBorder="1" applyAlignment="1">
      <alignment horizontal="center" vertical="center"/>
    </xf>
    <xf numFmtId="0" fontId="24" fillId="27" borderId="12" xfId="65" applyFont="1" applyFill="1" applyBorder="1" applyAlignment="1">
      <alignment vertical="center" wrapText="1"/>
    </xf>
    <xf numFmtId="0" fontId="61" fillId="0" borderId="13" xfId="65" applyFont="1" applyFill="1" applyBorder="1" applyAlignment="1">
      <alignment horizontal="center" vertical="center"/>
    </xf>
    <xf numFmtId="0" fontId="61" fillId="0" borderId="13" xfId="65" applyFont="1" applyFill="1" applyBorder="1" applyAlignment="1">
      <alignment vertical="center" wrapText="1"/>
    </xf>
    <xf numFmtId="3" fontId="61" fillId="0" borderId="13" xfId="65" applyNumberFormat="1" applyFont="1" applyFill="1" applyBorder="1" applyAlignment="1">
      <alignment vertical="center"/>
    </xf>
    <xf numFmtId="3" fontId="61" fillId="0" borderId="13" xfId="43" applyNumberFormat="1" applyFont="1" applyFill="1" applyBorder="1" applyAlignment="1">
      <alignment vertical="center"/>
    </xf>
    <xf numFmtId="0" fontId="61" fillId="0" borderId="12" xfId="65" applyFont="1" applyFill="1" applyBorder="1" applyAlignment="1">
      <alignment horizontal="center" vertical="center"/>
    </xf>
    <xf numFmtId="0" fontId="61" fillId="0" borderId="12" xfId="65" applyFont="1" applyFill="1" applyBorder="1" applyAlignment="1">
      <alignment vertical="center" wrapText="1"/>
    </xf>
    <xf numFmtId="3" fontId="61" fillId="0" borderId="12" xfId="65" applyNumberFormat="1" applyFont="1" applyFill="1" applyBorder="1" applyAlignment="1">
      <alignment vertical="center"/>
    </xf>
    <xf numFmtId="3" fontId="61" fillId="0" borderId="12" xfId="43" applyNumberFormat="1" applyFont="1" applyFill="1" applyBorder="1" applyAlignment="1">
      <alignment vertical="center"/>
    </xf>
    <xf numFmtId="0" fontId="78" fillId="0" borderId="12" xfId="65" applyFont="1" applyFill="1" applyBorder="1" applyAlignment="1">
      <alignment horizontal="left" vertical="center" wrapText="1"/>
    </xf>
    <xf numFmtId="0" fontId="62" fillId="0" borderId="12" xfId="65" applyFont="1" applyFill="1" applyBorder="1" applyAlignment="1">
      <alignment vertical="center" wrapText="1"/>
    </xf>
    <xf numFmtId="165" fontId="66" fillId="27" borderId="10" xfId="40" applyNumberFormat="1" applyFont="1" applyFill="1" applyBorder="1" applyAlignment="1">
      <alignment horizontal="center" vertical="center" wrapText="1"/>
    </xf>
    <xf numFmtId="0" fontId="24" fillId="27" borderId="10" xfId="0" applyFont="1" applyFill="1" applyBorder="1" applyAlignment="1">
      <alignment horizontal="justify" vertical="center" wrapText="1"/>
    </xf>
    <xf numFmtId="0" fontId="24" fillId="27" borderId="10" xfId="0" applyFont="1" applyFill="1" applyBorder="1" applyAlignment="1">
      <alignment horizontal="center" vertical="center"/>
    </xf>
    <xf numFmtId="165" fontId="41" fillId="27" borderId="19" xfId="40" applyNumberFormat="1" applyFont="1" applyFill="1" applyBorder="1" applyAlignment="1">
      <alignment horizontal="right" vertical="center" wrapText="1"/>
    </xf>
    <xf numFmtId="3" fontId="41" fillId="27" borderId="10" xfId="0" applyNumberFormat="1" applyFont="1" applyFill="1" applyBorder="1" applyAlignment="1">
      <alignment horizontal="right" vertical="center"/>
    </xf>
    <xf numFmtId="0" fontId="79" fillId="27" borderId="10" xfId="60" applyFont="1" applyFill="1" applyBorder="1" applyAlignment="1">
      <alignment vertical="center" wrapText="1"/>
    </xf>
    <xf numFmtId="165" fontId="41" fillId="27" borderId="10" xfId="40" applyNumberFormat="1" applyFont="1" applyFill="1" applyBorder="1" applyAlignment="1">
      <alignment horizontal="center" vertical="center"/>
    </xf>
    <xf numFmtId="0" fontId="41" fillId="27" borderId="10" xfId="62" applyFont="1" applyFill="1" applyBorder="1" applyAlignment="1">
      <alignment vertical="center" wrapText="1"/>
    </xf>
    <xf numFmtId="165" fontId="41" fillId="27" borderId="10" xfId="40" applyNumberFormat="1" applyFont="1" applyFill="1" applyBorder="1" applyAlignment="1">
      <alignment vertical="center" wrapText="1"/>
    </xf>
    <xf numFmtId="165" fontId="30" fillId="0" borderId="0" xfId="42" applyNumberFormat="1" applyFont="1" applyFill="1" applyBorder="1" applyAlignment="1">
      <alignment horizontal="center" vertical="center"/>
    </xf>
    <xf numFmtId="0" fontId="0" fillId="0" borderId="0" xfId="0" applyBorder="1"/>
    <xf numFmtId="165" fontId="34" fillId="0" borderId="0" xfId="41" applyNumberFormat="1" applyFont="1" applyFill="1" applyBorder="1" applyAlignment="1">
      <alignment horizontal="center" vertical="center"/>
    </xf>
    <xf numFmtId="165" fontId="37" fillId="0" borderId="30" xfId="41" applyNumberFormat="1" applyFont="1" applyFill="1" applyBorder="1" applyAlignment="1">
      <alignment horizontal="center" vertical="center" wrapText="1"/>
    </xf>
    <xf numFmtId="0" fontId="42" fillId="0" borderId="31" xfId="0" applyFont="1" applyBorder="1"/>
    <xf numFmtId="0" fontId="42" fillId="0" borderId="31" xfId="0" applyFont="1" applyFill="1" applyBorder="1"/>
    <xf numFmtId="0" fontId="35" fillId="0" borderId="0" xfId="68" applyFont="1" applyFill="1" applyBorder="1" applyAlignment="1">
      <alignment horizontal="left" vertical="center" wrapText="1"/>
    </xf>
    <xf numFmtId="0" fontId="30" fillId="0" borderId="10" xfId="68" applyFont="1" applyFill="1" applyBorder="1" applyAlignment="1">
      <alignment horizontal="left" vertical="center" wrapText="1"/>
    </xf>
    <xf numFmtId="165" fontId="30" fillId="0" borderId="11" xfId="41" applyNumberFormat="1" applyFont="1" applyFill="1" applyBorder="1" applyAlignment="1">
      <alignment horizontal="center" vertical="center"/>
    </xf>
    <xf numFmtId="0" fontId="0" fillId="0" borderId="19" xfId="0" applyBorder="1"/>
    <xf numFmtId="165" fontId="37" fillId="0" borderId="31" xfId="41" applyNumberFormat="1" applyFont="1" applyFill="1" applyBorder="1" applyAlignment="1">
      <alignment horizontal="center" vertical="center" wrapText="1"/>
    </xf>
    <xf numFmtId="165" fontId="0" fillId="0" borderId="0" xfId="0" applyNumberFormat="1" applyBorder="1"/>
    <xf numFmtId="0" fontId="65" fillId="0" borderId="0" xfId="0" applyFont="1" applyAlignment="1">
      <alignment horizontal="right" vertical="center"/>
    </xf>
    <xf numFmtId="165" fontId="37" fillId="0" borderId="30" xfId="41" applyNumberFormat="1" applyFont="1" applyFill="1" applyBorder="1" applyAlignment="1">
      <alignment horizontal="center" vertical="center"/>
    </xf>
    <xf numFmtId="0" fontId="33" fillId="0" borderId="0" xfId="0" applyFont="1" applyAlignment="1">
      <alignment horizontal="center" vertical="center" wrapText="1"/>
    </xf>
    <xf numFmtId="0" fontId="23" fillId="0" borderId="0" xfId="66" applyFont="1" applyAlignment="1">
      <alignment horizontal="center" vertical="center" wrapText="1"/>
    </xf>
    <xf numFmtId="165" fontId="30" fillId="0" borderId="30" xfId="41" applyNumberFormat="1" applyFont="1" applyFill="1" applyBorder="1" applyAlignment="1">
      <alignment horizontal="center" vertical="center" wrapText="1"/>
    </xf>
    <xf numFmtId="0" fontId="0" fillId="0" borderId="31" xfId="0" applyBorder="1"/>
    <xf numFmtId="0" fontId="30" fillId="0" borderId="0" xfId="66" applyFont="1" applyFill="1" applyBorder="1" applyAlignment="1">
      <alignment horizontal="left" vertical="center" wrapText="1"/>
    </xf>
    <xf numFmtId="0" fontId="56" fillId="0" borderId="0" xfId="66" applyFont="1" applyFill="1" applyBorder="1" applyAlignment="1">
      <alignment horizontal="left" vertical="center" wrapText="1"/>
    </xf>
    <xf numFmtId="0" fontId="56" fillId="0" borderId="11" xfId="68" applyFont="1" applyFill="1" applyBorder="1" applyAlignment="1">
      <alignment horizontal="center" vertical="center" wrapText="1"/>
    </xf>
    <xf numFmtId="0" fontId="57" fillId="0" borderId="0" xfId="0" applyFont="1" applyAlignment="1">
      <alignment horizontal="left" vertical="center" wrapText="1"/>
    </xf>
    <xf numFmtId="0" fontId="57" fillId="0" borderId="0" xfId="0" applyFont="1" applyAlignment="1">
      <alignment horizontal="left" vertical="center"/>
    </xf>
    <xf numFmtId="165" fontId="37" fillId="0" borderId="33" xfId="41" applyNumberFormat="1" applyFont="1" applyFill="1" applyBorder="1" applyAlignment="1">
      <alignment horizontal="center" vertical="center"/>
    </xf>
    <xf numFmtId="0" fontId="42" fillId="0" borderId="34" xfId="0" applyFont="1" applyBorder="1"/>
    <xf numFmtId="0" fontId="40" fillId="0" borderId="10" xfId="0" applyFont="1" applyBorder="1" applyAlignment="1">
      <alignment horizontal="center" vertical="center"/>
    </xf>
    <xf numFmtId="49" fontId="40" fillId="0" borderId="0" xfId="0" applyNumberFormat="1" applyFont="1" applyBorder="1" applyAlignment="1">
      <alignment horizontal="center"/>
    </xf>
    <xf numFmtId="0" fontId="29" fillId="0" borderId="0" xfId="0" applyFont="1" applyAlignment="1">
      <alignment horizontal="center"/>
    </xf>
    <xf numFmtId="0" fontId="40" fillId="0" borderId="0" xfId="0" applyFont="1" applyAlignment="1">
      <alignment horizontal="left" vertical="center"/>
    </xf>
    <xf numFmtId="0" fontId="41" fillId="0" borderId="27" xfId="0" applyFont="1" applyFill="1" applyBorder="1" applyAlignment="1">
      <alignment horizontal="center" vertical="top" wrapText="1"/>
    </xf>
    <xf numFmtId="0" fontId="41" fillId="0" borderId="35" xfId="0" applyFont="1" applyFill="1" applyBorder="1" applyAlignment="1">
      <alignment horizontal="center" vertical="top" wrapText="1"/>
    </xf>
    <xf numFmtId="0" fontId="41" fillId="0" borderId="26" xfId="0" applyFont="1" applyFill="1" applyBorder="1" applyAlignment="1">
      <alignment horizontal="center" vertical="top" wrapText="1"/>
    </xf>
    <xf numFmtId="0" fontId="41" fillId="24" borderId="27" xfId="0" applyFont="1" applyFill="1" applyBorder="1" applyAlignment="1">
      <alignment horizontal="center" vertical="top" wrapText="1"/>
    </xf>
    <xf numFmtId="0" fontId="41" fillId="24" borderId="35" xfId="0" applyFont="1" applyFill="1" applyBorder="1" applyAlignment="1">
      <alignment horizontal="center" vertical="top" wrapText="1"/>
    </xf>
    <xf numFmtId="0" fontId="41" fillId="24" borderId="26" xfId="0" applyFont="1" applyFill="1" applyBorder="1" applyAlignment="1">
      <alignment horizontal="center" vertical="top" wrapText="1"/>
    </xf>
    <xf numFmtId="0" fontId="40" fillId="0" borderId="0" xfId="0" applyFont="1" applyAlignment="1">
      <alignment horizontal="center" vertical="center" wrapText="1"/>
    </xf>
    <xf numFmtId="0" fontId="23" fillId="0" borderId="10" xfId="0" applyFont="1" applyBorder="1" applyAlignment="1">
      <alignment horizontal="center" vertical="center"/>
    </xf>
    <xf numFmtId="0" fontId="33" fillId="0" borderId="27" xfId="0" applyFont="1" applyFill="1" applyBorder="1" applyAlignment="1">
      <alignment horizontal="center" vertical="top" wrapText="1"/>
    </xf>
    <xf numFmtId="0" fontId="33" fillId="0" borderId="26" xfId="0" applyFont="1" applyFill="1" applyBorder="1" applyAlignment="1">
      <alignment horizontal="center" vertical="top" wrapText="1"/>
    </xf>
    <xf numFmtId="0" fontId="33" fillId="0" borderId="27" xfId="0" applyFont="1" applyFill="1" applyBorder="1" applyAlignment="1">
      <alignment vertical="center" wrapText="1"/>
    </xf>
    <xf numFmtId="0" fontId="33" fillId="0" borderId="26" xfId="0" applyFont="1" applyFill="1" applyBorder="1" applyAlignment="1">
      <alignment vertical="center" wrapText="1"/>
    </xf>
    <xf numFmtId="0" fontId="33" fillId="0" borderId="27" xfId="0" applyFont="1" applyFill="1" applyBorder="1" applyAlignment="1">
      <alignment horizontal="center" vertical="center" wrapText="1"/>
    </xf>
    <xf numFmtId="0" fontId="33" fillId="0" borderId="26" xfId="0" applyFont="1" applyFill="1" applyBorder="1" applyAlignment="1">
      <alignment horizontal="center" vertical="center" wrapText="1"/>
    </xf>
    <xf numFmtId="165" fontId="33" fillId="0" borderId="27" xfId="40" applyNumberFormat="1" applyFont="1" applyFill="1" applyBorder="1" applyAlignment="1">
      <alignment horizontal="center" vertical="center" wrapText="1"/>
    </xf>
    <xf numFmtId="165" fontId="33" fillId="0" borderId="26" xfId="40" applyNumberFormat="1" applyFont="1" applyFill="1" applyBorder="1" applyAlignment="1">
      <alignment horizontal="center" vertical="center" wrapText="1"/>
    </xf>
    <xf numFmtId="0" fontId="33" fillId="0" borderId="11" xfId="0" applyFont="1" applyFill="1" applyBorder="1" applyAlignment="1">
      <alignment horizontal="center" vertical="center" wrapText="1"/>
    </xf>
    <xf numFmtId="0" fontId="33" fillId="0" borderId="18" xfId="0" applyFont="1" applyFill="1" applyBorder="1" applyAlignment="1">
      <alignment horizontal="center" vertical="center" wrapText="1"/>
    </xf>
    <xf numFmtId="0" fontId="33" fillId="0" borderId="19" xfId="0" applyFont="1" applyFill="1" applyBorder="1" applyAlignment="1">
      <alignment horizontal="center" vertical="center" wrapText="1"/>
    </xf>
    <xf numFmtId="0" fontId="66" fillId="0" borderId="27" xfId="0" applyFont="1" applyFill="1" applyBorder="1" applyAlignment="1">
      <alignment horizontal="center" vertical="top" wrapText="1"/>
    </xf>
    <xf numFmtId="0" fontId="66" fillId="0" borderId="35" xfId="0" applyFont="1" applyFill="1" applyBorder="1" applyAlignment="1">
      <alignment horizontal="center" vertical="top" wrapText="1"/>
    </xf>
    <xf numFmtId="0" fontId="66" fillId="0" borderId="26" xfId="0" applyFont="1" applyFill="1" applyBorder="1" applyAlignment="1">
      <alignment horizontal="center" vertical="top" wrapText="1"/>
    </xf>
    <xf numFmtId="0" fontId="66" fillId="24" borderId="27" xfId="0" applyFont="1" applyFill="1" applyBorder="1" applyAlignment="1">
      <alignment horizontal="center" vertical="top" wrapText="1"/>
    </xf>
    <xf numFmtId="0" fontId="66" fillId="24" borderId="35" xfId="0" applyFont="1" applyFill="1" applyBorder="1" applyAlignment="1">
      <alignment horizontal="center" vertical="top" wrapText="1"/>
    </xf>
    <xf numFmtId="0" fontId="66" fillId="24" borderId="26" xfId="0" applyFont="1" applyFill="1" applyBorder="1" applyAlignment="1">
      <alignment horizontal="center" vertical="top" wrapText="1"/>
    </xf>
    <xf numFmtId="0" fontId="33" fillId="0" borderId="10" xfId="0" applyFont="1" applyBorder="1" applyAlignment="1">
      <alignment horizontal="center" vertical="center"/>
    </xf>
    <xf numFmtId="0" fontId="69" fillId="0" borderId="0" xfId="0" applyFont="1" applyAlignment="1">
      <alignment horizontal="left" vertical="center"/>
    </xf>
    <xf numFmtId="0" fontId="30" fillId="0" borderId="0" xfId="58" applyFont="1" applyAlignment="1">
      <alignment horizontal="center" vertical="center" wrapText="1"/>
    </xf>
    <xf numFmtId="0" fontId="41" fillId="0" borderId="36" xfId="58" applyNumberFormat="1" applyFont="1" applyFill="1" applyBorder="1" applyAlignment="1">
      <alignment horizontal="left" vertical="center" wrapText="1"/>
    </xf>
    <xf numFmtId="0" fontId="40" fillId="0" borderId="11" xfId="0" applyFont="1" applyBorder="1" applyAlignment="1">
      <alignment horizontal="center" vertical="center" wrapText="1"/>
    </xf>
    <xf numFmtId="0" fontId="40" fillId="0" borderId="19" xfId="0" applyFont="1" applyBorder="1" applyAlignment="1">
      <alignment horizontal="center" vertical="center" wrapText="1"/>
    </xf>
    <xf numFmtId="0" fontId="26" fillId="0" borderId="11" xfId="65" applyFont="1" applyFill="1" applyBorder="1" applyAlignment="1">
      <alignment horizontal="center" vertical="center"/>
    </xf>
    <xf numFmtId="0" fontId="26" fillId="0" borderId="19" xfId="65" applyFont="1" applyFill="1" applyBorder="1" applyAlignment="1">
      <alignment horizontal="center" vertical="center"/>
    </xf>
    <xf numFmtId="0" fontId="46" fillId="0" borderId="38" xfId="0" applyFont="1" applyBorder="1" applyAlignment="1">
      <alignment vertical="center" wrapText="1"/>
    </xf>
    <xf numFmtId="0" fontId="46" fillId="0" borderId="39" xfId="0" applyFont="1" applyBorder="1" applyAlignment="1">
      <alignment vertical="center" wrapText="1"/>
    </xf>
    <xf numFmtId="0" fontId="46" fillId="0" borderId="24" xfId="0" applyFont="1" applyBorder="1" applyAlignment="1">
      <alignment vertical="center" wrapText="1"/>
    </xf>
    <xf numFmtId="0" fontId="46" fillId="0" borderId="12" xfId="65" applyFont="1" applyFill="1" applyBorder="1" applyAlignment="1">
      <alignment horizontal="center" vertical="center" wrapText="1"/>
    </xf>
    <xf numFmtId="0" fontId="46" fillId="0" borderId="12" xfId="65" applyFont="1" applyFill="1" applyBorder="1" applyAlignment="1">
      <alignment horizontal="center" vertical="center"/>
    </xf>
    <xf numFmtId="0" fontId="48" fillId="0" borderId="12" xfId="65" applyFont="1" applyFill="1" applyBorder="1" applyAlignment="1">
      <alignment horizontal="left" vertical="center" wrapText="1"/>
    </xf>
    <xf numFmtId="0" fontId="46" fillId="0" borderId="37" xfId="0" applyFont="1" applyBorder="1" applyAlignment="1">
      <alignment horizontal="center" vertical="center" wrapText="1"/>
    </xf>
    <xf numFmtId="0" fontId="46" fillId="0" borderId="22" xfId="0" applyFont="1" applyBorder="1" applyAlignment="1">
      <alignment horizontal="center" vertical="center" wrapText="1"/>
    </xf>
    <xf numFmtId="0" fontId="24" fillId="0" borderId="10" xfId="0" applyFont="1" applyBorder="1" applyAlignment="1">
      <alignment horizontal="center" vertical="center" wrapText="1"/>
    </xf>
    <xf numFmtId="0" fontId="50" fillId="0" borderId="10" xfId="0" applyFont="1" applyBorder="1" applyAlignment="1">
      <alignment vertical="center"/>
    </xf>
    <xf numFmtId="0" fontId="24" fillId="0" borderId="11" xfId="0" applyFont="1" applyBorder="1" applyAlignment="1">
      <alignment horizontal="center" vertical="center" wrapText="1"/>
    </xf>
    <xf numFmtId="0" fontId="24" fillId="0" borderId="18" xfId="0" applyFont="1" applyBorder="1" applyAlignment="1">
      <alignment horizontal="center" vertical="center" wrapText="1"/>
    </xf>
    <xf numFmtId="0" fontId="24" fillId="0" borderId="19" xfId="0" applyFont="1" applyBorder="1" applyAlignment="1">
      <alignment horizontal="center" vertical="center" wrapText="1"/>
    </xf>
    <xf numFmtId="0" fontId="46" fillId="0" borderId="37" xfId="0" applyFont="1" applyBorder="1" applyAlignment="1">
      <alignment horizontal="center" vertical="center"/>
    </xf>
    <xf numFmtId="0" fontId="46" fillId="0" borderId="22" xfId="0" applyFont="1" applyBorder="1" applyAlignment="1">
      <alignment horizontal="center" vertical="center"/>
    </xf>
    <xf numFmtId="0" fontId="46" fillId="0" borderId="25" xfId="0" applyFont="1" applyBorder="1" applyAlignment="1">
      <alignment horizontal="center" vertical="center" wrapText="1"/>
    </xf>
    <xf numFmtId="0" fontId="46" fillId="0" borderId="25" xfId="0" applyFont="1" applyBorder="1" applyAlignment="1">
      <alignment horizontal="center" vertical="center"/>
    </xf>
    <xf numFmtId="0" fontId="26" fillId="0" borderId="37" xfId="0" applyFont="1" applyBorder="1" applyAlignment="1">
      <alignment horizontal="center" vertical="center" wrapText="1"/>
    </xf>
    <xf numFmtId="0" fontId="26" fillId="0" borderId="22" xfId="0" applyFont="1" applyBorder="1" applyAlignment="1">
      <alignment horizontal="center" vertical="center" wrapText="1"/>
    </xf>
    <xf numFmtId="0" fontId="26" fillId="25" borderId="0" xfId="64" applyFont="1" applyFill="1" applyAlignment="1">
      <alignment horizontal="left"/>
    </xf>
    <xf numFmtId="0" fontId="26" fillId="0" borderId="0" xfId="65" applyFont="1" applyFill="1" applyBorder="1" applyAlignment="1">
      <alignment horizontal="center" vertical="center" wrapText="1"/>
    </xf>
    <xf numFmtId="0" fontId="46" fillId="0" borderId="0" xfId="65" applyFont="1" applyFill="1" applyBorder="1" applyAlignment="1">
      <alignment horizontal="center" vertical="center" wrapText="1"/>
    </xf>
    <xf numFmtId="0" fontId="63" fillId="25" borderId="11" xfId="64" applyFont="1" applyFill="1" applyBorder="1" applyAlignment="1">
      <alignment horizontal="left"/>
    </xf>
    <xf numFmtId="0" fontId="63" fillId="25" borderId="19" xfId="64" applyFont="1" applyFill="1" applyBorder="1" applyAlignment="1">
      <alignment horizontal="left"/>
    </xf>
    <xf numFmtId="0" fontId="23" fillId="25" borderId="0" xfId="64" applyFont="1" applyFill="1" applyAlignment="1">
      <alignment horizontal="left"/>
    </xf>
    <xf numFmtId="0" fontId="40" fillId="25" borderId="0" xfId="64" applyFont="1" applyFill="1" applyAlignment="1">
      <alignment horizontal="center"/>
    </xf>
    <xf numFmtId="0" fontId="50" fillId="25" borderId="0" xfId="64" applyFont="1" applyFill="1" applyAlignment="1">
      <alignment horizontal="center" vertical="center"/>
    </xf>
    <xf numFmtId="0" fontId="23" fillId="25" borderId="0" xfId="64" applyFont="1" applyFill="1" applyBorder="1" applyAlignment="1">
      <alignment horizontal="center" vertical="center"/>
    </xf>
    <xf numFmtId="0" fontId="40" fillId="0" borderId="11" xfId="0" applyFont="1" applyBorder="1" applyAlignment="1">
      <alignment horizontal="center" vertical="center"/>
    </xf>
    <xf numFmtId="0" fontId="40" fillId="0" borderId="19" xfId="0" applyFont="1" applyBorder="1" applyAlignment="1">
      <alignment horizontal="center" vertical="center"/>
    </xf>
    <xf numFmtId="0" fontId="77" fillId="25" borderId="0" xfId="64" applyFont="1" applyFill="1" applyAlignment="1">
      <alignment horizontal="left"/>
    </xf>
    <xf numFmtId="0" fontId="40" fillId="25" borderId="0" xfId="64" applyFont="1" applyFill="1" applyAlignment="1">
      <alignment horizontal="left"/>
    </xf>
    <xf numFmtId="0" fontId="41" fillId="25" borderId="0" xfId="64" applyFont="1" applyFill="1" applyAlignment="1">
      <alignment horizontal="left" wrapText="1"/>
    </xf>
    <xf numFmtId="0" fontId="40" fillId="0" borderId="40" xfId="0" applyFont="1" applyBorder="1" applyAlignment="1">
      <alignment horizontal="center"/>
    </xf>
    <xf numFmtId="0" fontId="40" fillId="0" borderId="36" xfId="0" applyFont="1" applyBorder="1" applyAlignment="1">
      <alignment horizontal="center"/>
    </xf>
    <xf numFmtId="0" fontId="40" fillId="0" borderId="19" xfId="0" applyFont="1" applyBorder="1" applyAlignment="1">
      <alignment horizontal="center"/>
    </xf>
    <xf numFmtId="0" fontId="23" fillId="0" borderId="0" xfId="0" applyFont="1" applyAlignment="1">
      <alignment horizontal="left"/>
    </xf>
    <xf numFmtId="0" fontId="23" fillId="0" borderId="0" xfId="0" applyFont="1" applyAlignment="1">
      <alignment horizontal="center"/>
    </xf>
    <xf numFmtId="0" fontId="24" fillId="0" borderId="10" xfId="0" applyFont="1" applyBorder="1" applyAlignment="1">
      <alignment horizontal="center" vertical="center"/>
    </xf>
    <xf numFmtId="0" fontId="50" fillId="0" borderId="0" xfId="0" applyFont="1" applyFill="1" applyAlignment="1">
      <alignment horizontal="center" vertical="center" wrapText="1"/>
    </xf>
    <xf numFmtId="0" fontId="40" fillId="0" borderId="0" xfId="0" applyFont="1" applyAlignment="1">
      <alignment horizontal="center" vertical="center"/>
    </xf>
    <xf numFmtId="0" fontId="23" fillId="0" borderId="0" xfId="0" applyFont="1" applyAlignment="1">
      <alignment horizontal="left" vertical="center"/>
    </xf>
    <xf numFmtId="0" fontId="60" fillId="0" borderId="0" xfId="59" applyFont="1" applyAlignment="1">
      <alignment horizontal="left" vertical="center"/>
    </xf>
    <xf numFmtId="0" fontId="24" fillId="0" borderId="27" xfId="0" applyFont="1" applyBorder="1" applyAlignment="1">
      <alignment horizontal="center" vertical="center" wrapText="1"/>
    </xf>
    <xf numFmtId="0" fontId="24" fillId="0" borderId="35" xfId="0" applyFont="1" applyBorder="1" applyAlignment="1">
      <alignment horizontal="center" vertical="center" wrapText="1"/>
    </xf>
    <xf numFmtId="0" fontId="24" fillId="0" borderId="26" xfId="0" applyFont="1" applyBorder="1" applyAlignment="1">
      <alignment horizontal="center" vertical="center" wrapText="1"/>
    </xf>
    <xf numFmtId="0" fontId="23" fillId="0" borderId="11" xfId="0" applyFont="1" applyBorder="1" applyAlignment="1">
      <alignment horizontal="center" vertical="center"/>
    </xf>
    <xf numFmtId="0" fontId="23" fillId="0" borderId="18" xfId="0" applyFont="1" applyBorder="1" applyAlignment="1">
      <alignment horizontal="center" vertical="center"/>
    </xf>
    <xf numFmtId="0" fontId="23" fillId="0" borderId="19" xfId="0" applyFont="1" applyBorder="1" applyAlignment="1">
      <alignment horizontal="center" vertical="center"/>
    </xf>
  </cellXfs>
  <cellStyles count="74">
    <cellStyle name="20% - Accent1" xfId="1" builtinId="30" customBuiltin="1"/>
    <cellStyle name="20% - Accent1 2" xfId="2"/>
    <cellStyle name="20% - Accent2" xfId="3" builtinId="34" customBuiltin="1"/>
    <cellStyle name="20% - Accent2 2" xfId="4"/>
    <cellStyle name="20% - Accent3" xfId="5" builtinId="38" customBuiltin="1"/>
    <cellStyle name="20% - Accent3 2" xfId="6"/>
    <cellStyle name="20% - Accent4" xfId="7" builtinId="42" customBuiltin="1"/>
    <cellStyle name="20% - Accent4 2" xfId="8"/>
    <cellStyle name="20% - Accent5" xfId="9" builtinId="46" customBuiltin="1"/>
    <cellStyle name="20% - Accent5 2" xfId="10"/>
    <cellStyle name="20% - Accent6" xfId="11" builtinId="50" customBuiltin="1"/>
    <cellStyle name="20% - Accent6 2" xfId="12"/>
    <cellStyle name="40% - Accent1" xfId="13" builtinId="31" customBuiltin="1"/>
    <cellStyle name="40% - Accent1 2" xfId="14"/>
    <cellStyle name="40% - Accent2" xfId="15" builtinId="35" customBuiltin="1"/>
    <cellStyle name="40% - Accent2 2" xfId="16"/>
    <cellStyle name="40% - Accent3" xfId="17" builtinId="39" customBuiltin="1"/>
    <cellStyle name="40% - Accent3 2" xfId="18"/>
    <cellStyle name="40% - Accent4" xfId="19" builtinId="43" customBuiltin="1"/>
    <cellStyle name="40% - Accent4 2" xfId="20"/>
    <cellStyle name="40% - Accent5" xfId="21" builtinId="47" customBuiltin="1"/>
    <cellStyle name="40% - Accent5 2" xfId="22"/>
    <cellStyle name="40% - Accent6" xfId="23" builtinId="51" customBuiltin="1"/>
    <cellStyle name="40% - Accent6 2" xfId="24"/>
    <cellStyle name="60% - Accent1" xfId="25" builtinId="32" customBuiltin="1"/>
    <cellStyle name="60% - Accent2" xfId="26" builtinId="36" customBuiltin="1"/>
    <cellStyle name="60% - Accent3" xfId="27" builtinId="40" customBuiltin="1"/>
    <cellStyle name="60% - Accent4" xfId="28" builtinId="44" customBuiltin="1"/>
    <cellStyle name="60% - Accent5" xfId="29" builtinId="48" customBuiltin="1"/>
    <cellStyle name="60% - Accent6" xfId="30" builtinId="52" customBuiltin="1"/>
    <cellStyle name="Accent1" xfId="31" builtinId="29" customBuiltin="1"/>
    <cellStyle name="Accent2" xfId="32" builtinId="33" customBuiltin="1"/>
    <cellStyle name="Accent3" xfId="33" builtinId="37" customBuiltin="1"/>
    <cellStyle name="Accent4" xfId="34" builtinId="41" customBuiltin="1"/>
    <cellStyle name="Accent5" xfId="35" builtinId="45" customBuiltin="1"/>
    <cellStyle name="Accent6" xfId="36" builtinId="49" customBuiltin="1"/>
    <cellStyle name="Bad" xfId="37" builtinId="27" customBuiltin="1"/>
    <cellStyle name="Calculation" xfId="38" builtinId="22" customBuiltin="1"/>
    <cellStyle name="Check Cell" xfId="39" builtinId="23" customBuiltin="1"/>
    <cellStyle name="Comma" xfId="40" builtinId="3"/>
    <cellStyle name="Comma 2" xfId="41"/>
    <cellStyle name="Comma 2 2" xfId="42"/>
    <cellStyle name="Comma 3" xfId="43"/>
    <cellStyle name="Comma 4 2" xfId="44"/>
    <cellStyle name="Comma 5" xfId="45"/>
    <cellStyle name="Comma 6" xfId="46"/>
    <cellStyle name="Comma 7" xfId="47"/>
    <cellStyle name="Comma 8" xfId="48"/>
    <cellStyle name="Explanatory Text" xfId="49" builtinId="53" customBuiltin="1"/>
    <cellStyle name="Good" xfId="50" builtinId="26" customBuiltin="1"/>
    <cellStyle name="Heading 1" xfId="51" builtinId="16" customBuiltin="1"/>
    <cellStyle name="Heading 2" xfId="52" builtinId="17" customBuiltin="1"/>
    <cellStyle name="Heading 3" xfId="53" builtinId="18" customBuiltin="1"/>
    <cellStyle name="Heading 4" xfId="54" builtinId="19" customBuiltin="1"/>
    <cellStyle name="Input" xfId="55" builtinId="20" customBuiltin="1"/>
    <cellStyle name="Linked Cell" xfId="56" builtinId="24" customBuiltin="1"/>
    <cellStyle name="Neutral" xfId="57" builtinId="28" customBuiltin="1"/>
    <cellStyle name="Normal" xfId="0" builtinId="0"/>
    <cellStyle name="Normal 12" xfId="58"/>
    <cellStyle name="Normal 13" xfId="59"/>
    <cellStyle name="Normal 14" xfId="60"/>
    <cellStyle name="Normal 15" xfId="61"/>
    <cellStyle name="Normal 16" xfId="62"/>
    <cellStyle name="Normal 2" xfId="63"/>
    <cellStyle name="Normal 2 2" xfId="64"/>
    <cellStyle name="Normal 3" xfId="65"/>
    <cellStyle name="Normal 3 2" xfId="66"/>
    <cellStyle name="Normal 5" xfId="67"/>
    <cellStyle name="Normal_Du_toan(dot1)_22_11_2012 2" xfId="68"/>
    <cellStyle name="Note" xfId="69" builtinId="10" customBuiltin="1"/>
    <cellStyle name="Output" xfId="70" builtinId="21" customBuiltin="1"/>
    <cellStyle name="Title" xfId="71" builtinId="15" customBuiltin="1"/>
    <cellStyle name="Total" xfId="72" builtinId="25" customBuiltin="1"/>
    <cellStyle name="Warning Text" xfId="73"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9"/>
  <sheetViews>
    <sheetView tabSelected="1" topLeftCell="A16" zoomScale="106" zoomScaleNormal="106" workbookViewId="0">
      <selection activeCell="D10" sqref="D10"/>
    </sheetView>
  </sheetViews>
  <sheetFormatPr defaultRowHeight="12.75" x14ac:dyDescent="0.2"/>
  <cols>
    <col min="1" max="1" width="5" customWidth="1"/>
    <col min="2" max="2" width="53" customWidth="1"/>
    <col min="3" max="3" width="10.85546875" customWidth="1"/>
    <col min="4" max="4" width="11.7109375" style="4" customWidth="1"/>
    <col min="5" max="5" width="15.140625" customWidth="1"/>
    <col min="6" max="6" width="31" style="3" customWidth="1"/>
    <col min="7" max="7" width="12.85546875" bestFit="1" customWidth="1"/>
    <col min="10" max="10" width="15.140625" customWidth="1"/>
    <col min="11" max="11" width="12.7109375" bestFit="1" customWidth="1"/>
  </cols>
  <sheetData>
    <row r="1" spans="1:10" s="55" customFormat="1" ht="51.75" customHeight="1" x14ac:dyDescent="0.2">
      <c r="A1" s="465" t="s">
        <v>1055</v>
      </c>
      <c r="B1" s="465"/>
      <c r="C1" s="56"/>
    </row>
    <row r="2" spans="1:10" ht="36" customHeight="1" x14ac:dyDescent="0.2">
      <c r="A2" s="466" t="s">
        <v>94</v>
      </c>
      <c r="B2" s="466"/>
      <c r="C2" s="466"/>
      <c r="D2" s="466"/>
      <c r="E2" s="466"/>
    </row>
    <row r="3" spans="1:10" ht="16.5" x14ac:dyDescent="0.2">
      <c r="A3" s="466" t="s">
        <v>992</v>
      </c>
      <c r="B3" s="466"/>
      <c r="C3" s="466"/>
      <c r="D3" s="466"/>
      <c r="E3" s="466"/>
    </row>
    <row r="4" spans="1:10" ht="21.6" customHeight="1" x14ac:dyDescent="0.2">
      <c r="A4" s="469" t="s">
        <v>12</v>
      </c>
      <c r="B4" s="469"/>
      <c r="C4" s="469"/>
      <c r="D4" s="469"/>
      <c r="E4" s="469"/>
    </row>
    <row r="5" spans="1:10" ht="31.5" x14ac:dyDescent="0.2">
      <c r="A5" s="11" t="s">
        <v>8</v>
      </c>
      <c r="B5" s="11" t="s">
        <v>13</v>
      </c>
      <c r="C5" s="22" t="s">
        <v>9</v>
      </c>
      <c r="D5" s="12" t="s">
        <v>14</v>
      </c>
      <c r="E5" s="12" t="s">
        <v>3</v>
      </c>
    </row>
    <row r="6" spans="1:10" ht="21" customHeight="1" x14ac:dyDescent="0.2">
      <c r="A6" s="13">
        <v>1</v>
      </c>
      <c r="B6" s="23" t="s">
        <v>15</v>
      </c>
      <c r="C6" s="24" t="s">
        <v>16</v>
      </c>
      <c r="D6" s="31">
        <v>1</v>
      </c>
      <c r="E6" s="14"/>
    </row>
    <row r="7" spans="1:10" ht="21" customHeight="1" x14ac:dyDescent="0.2">
      <c r="A7" s="13">
        <v>2</v>
      </c>
      <c r="B7" s="25" t="s">
        <v>17</v>
      </c>
      <c r="C7" s="26" t="s">
        <v>18</v>
      </c>
      <c r="D7" s="32">
        <v>16</v>
      </c>
      <c r="E7" s="15"/>
    </row>
    <row r="8" spans="1:10" ht="21" customHeight="1" x14ac:dyDescent="0.2">
      <c r="A8" s="13">
        <v>3</v>
      </c>
      <c r="B8" s="16" t="s">
        <v>19</v>
      </c>
      <c r="C8" s="18" t="s">
        <v>20</v>
      </c>
      <c r="D8" s="68">
        <v>3.5</v>
      </c>
      <c r="E8" s="17"/>
    </row>
    <row r="9" spans="1:10" ht="21" customHeight="1" x14ac:dyDescent="0.2">
      <c r="A9" s="13" t="s">
        <v>7</v>
      </c>
      <c r="B9" s="16" t="s">
        <v>84</v>
      </c>
      <c r="C9" s="18" t="s">
        <v>11</v>
      </c>
      <c r="D9" s="33">
        <v>6728</v>
      </c>
      <c r="E9" s="18"/>
      <c r="F9" s="34"/>
    </row>
    <row r="10" spans="1:10" ht="21" customHeight="1" x14ac:dyDescent="0.2">
      <c r="A10" s="79" t="s">
        <v>81</v>
      </c>
      <c r="B10" s="80" t="s">
        <v>85</v>
      </c>
      <c r="C10" s="81" t="s">
        <v>11</v>
      </c>
      <c r="D10" s="82">
        <v>540</v>
      </c>
      <c r="E10" s="81"/>
    </row>
    <row r="11" spans="1:10" ht="21" customHeight="1" x14ac:dyDescent="0.2">
      <c r="A11" s="83" t="s">
        <v>82</v>
      </c>
      <c r="B11" s="84" t="s">
        <v>86</v>
      </c>
      <c r="C11" s="85" t="s">
        <v>11</v>
      </c>
      <c r="D11" s="86">
        <v>6188</v>
      </c>
      <c r="E11" s="87"/>
    </row>
    <row r="12" spans="1:10" ht="21" customHeight="1" x14ac:dyDescent="0.2">
      <c r="A12" s="470" t="s">
        <v>21</v>
      </c>
      <c r="B12" s="470"/>
      <c r="C12" s="470"/>
      <c r="D12" s="27"/>
      <c r="E12" s="28"/>
    </row>
    <row r="13" spans="1:10" ht="22.15" customHeight="1" x14ac:dyDescent="0.2">
      <c r="A13" s="19" t="s">
        <v>8</v>
      </c>
      <c r="B13" s="19" t="s">
        <v>22</v>
      </c>
      <c r="C13" s="471" t="s">
        <v>88</v>
      </c>
      <c r="D13" s="460"/>
      <c r="E13" s="12" t="s">
        <v>3</v>
      </c>
      <c r="F13" s="7"/>
    </row>
    <row r="14" spans="1:10" ht="23.25" customHeight="1" x14ac:dyDescent="0.2">
      <c r="A14" s="49">
        <v>1</v>
      </c>
      <c r="B14" s="50" t="s">
        <v>96</v>
      </c>
      <c r="C14" s="454">
        <f>'PL1 Tai lieu'!F30</f>
        <v>44749896</v>
      </c>
      <c r="D14" s="461"/>
      <c r="E14" s="47" t="s">
        <v>34</v>
      </c>
      <c r="F14" s="416"/>
      <c r="G14" s="88"/>
      <c r="H14" s="89"/>
      <c r="I14" s="89"/>
      <c r="J14" s="89"/>
    </row>
    <row r="15" spans="1:10" ht="31.5" x14ac:dyDescent="0.2">
      <c r="A15" s="20">
        <v>2</v>
      </c>
      <c r="B15" s="21" t="s">
        <v>23</v>
      </c>
      <c r="C15" s="467"/>
      <c r="D15" s="468"/>
      <c r="E15" s="47" t="s">
        <v>35</v>
      </c>
      <c r="F15" s="416"/>
      <c r="G15" s="88"/>
      <c r="H15" s="89"/>
      <c r="I15" s="89"/>
      <c r="J15" s="89"/>
    </row>
    <row r="16" spans="1:10" ht="22.5" customHeight="1" x14ac:dyDescent="0.2">
      <c r="A16" s="54">
        <v>2.1</v>
      </c>
      <c r="B16" s="48" t="s">
        <v>24</v>
      </c>
      <c r="C16" s="454">
        <f>'PL2.1.Lương GV '!J176</f>
        <v>1432560287</v>
      </c>
      <c r="D16" s="455"/>
      <c r="E16" s="47" t="s">
        <v>97</v>
      </c>
      <c r="F16" s="416"/>
      <c r="G16" s="88"/>
      <c r="H16" s="89"/>
      <c r="I16" s="89"/>
      <c r="J16" s="89"/>
    </row>
    <row r="17" spans="1:10" ht="22.5" customHeight="1" x14ac:dyDescent="0.2">
      <c r="A17" s="54">
        <v>2.2000000000000002</v>
      </c>
      <c r="B17" s="48" t="s">
        <v>25</v>
      </c>
      <c r="C17" s="454">
        <f>'PL2.2. Trich nop luong GV '!L177</f>
        <v>231591645</v>
      </c>
      <c r="D17" s="456"/>
      <c r="E17" s="48" t="s">
        <v>98</v>
      </c>
      <c r="F17" s="416"/>
      <c r="G17" s="88"/>
      <c r="H17" s="89"/>
      <c r="I17" s="89"/>
      <c r="J17" s="89"/>
    </row>
    <row r="18" spans="1:10" s="8" customFormat="1" ht="22.5" customHeight="1" x14ac:dyDescent="0.2">
      <c r="A18" s="20">
        <v>3</v>
      </c>
      <c r="B18" s="21" t="s">
        <v>87</v>
      </c>
      <c r="C18" s="454">
        <f>'PL3. Ngoai ngữ'!F10</f>
        <v>549550000</v>
      </c>
      <c r="D18" s="461"/>
      <c r="E18" s="48" t="s">
        <v>36</v>
      </c>
      <c r="F18" s="416"/>
      <c r="G18" s="88"/>
      <c r="H18" s="89"/>
      <c r="I18" s="89"/>
      <c r="J18" s="89"/>
    </row>
    <row r="19" spans="1:10" ht="22.5" customHeight="1" x14ac:dyDescent="0.2">
      <c r="A19" s="51">
        <v>4</v>
      </c>
      <c r="B19" s="21" t="s">
        <v>89</v>
      </c>
      <c r="C19" s="454">
        <f>'PL4.Vật tư'!G381</f>
        <v>4060969440</v>
      </c>
      <c r="D19" s="455"/>
      <c r="E19" s="48" t="s">
        <v>37</v>
      </c>
      <c r="F19" s="416"/>
      <c r="G19" s="88"/>
      <c r="H19" s="89"/>
      <c r="I19" s="89"/>
      <c r="J19" s="89"/>
    </row>
    <row r="20" spans="1:10" ht="22.5" customHeight="1" x14ac:dyDescent="0.2">
      <c r="A20" s="20">
        <v>5</v>
      </c>
      <c r="B20" s="21" t="s">
        <v>26</v>
      </c>
      <c r="C20" s="464">
        <f>'PL5.Điện nước'!I63</f>
        <v>204718082.75199997</v>
      </c>
      <c r="D20" s="455"/>
      <c r="E20" s="48" t="s">
        <v>38</v>
      </c>
      <c r="F20" s="416"/>
      <c r="G20" s="88"/>
      <c r="H20" s="89"/>
      <c r="I20" s="89"/>
      <c r="J20" s="89"/>
    </row>
    <row r="21" spans="1:10" ht="22.5" customHeight="1" x14ac:dyDescent="0.2">
      <c r="A21" s="51">
        <v>6</v>
      </c>
      <c r="B21" s="21" t="s">
        <v>90</v>
      </c>
      <c r="C21" s="464">
        <f>'PL6- Sua chua TS'!F30</f>
        <v>288260000</v>
      </c>
      <c r="D21" s="455"/>
      <c r="E21" s="48" t="s">
        <v>39</v>
      </c>
      <c r="F21" s="416"/>
      <c r="G21" s="88"/>
      <c r="H21" s="89"/>
      <c r="I21" s="89"/>
      <c r="J21" s="89"/>
    </row>
    <row r="22" spans="1:10" ht="15.75" x14ac:dyDescent="0.2">
      <c r="A22" s="20">
        <v>7</v>
      </c>
      <c r="B22" s="21" t="s">
        <v>93</v>
      </c>
      <c r="C22" s="464">
        <f>'PL7.Quản lý'!F24</f>
        <v>330300000</v>
      </c>
      <c r="D22" s="455"/>
      <c r="E22" s="48" t="s">
        <v>40</v>
      </c>
      <c r="F22" s="88"/>
      <c r="G22" s="88"/>
      <c r="H22" s="89"/>
      <c r="I22" s="89"/>
      <c r="J22" s="89"/>
    </row>
    <row r="23" spans="1:10" ht="20.25" customHeight="1" x14ac:dyDescent="0.2">
      <c r="A23" s="51">
        <v>8</v>
      </c>
      <c r="B23" s="52" t="s">
        <v>95</v>
      </c>
      <c r="C23" s="474">
        <f>'PL8.Học bổng'!F10</f>
        <v>81180000</v>
      </c>
      <c r="D23" s="475"/>
      <c r="E23" s="48" t="s">
        <v>64</v>
      </c>
      <c r="F23" s="417"/>
      <c r="G23" s="418"/>
      <c r="H23" s="418"/>
      <c r="I23" s="418"/>
      <c r="J23" s="418"/>
    </row>
    <row r="24" spans="1:10" ht="21.75" customHeight="1" x14ac:dyDescent="0.2">
      <c r="A24" s="458" t="s">
        <v>27</v>
      </c>
      <c r="B24" s="458"/>
      <c r="C24" s="459">
        <f>SUM(C14:C23)</f>
        <v>7223879350.7519999</v>
      </c>
      <c r="D24" s="460"/>
      <c r="E24" s="42"/>
      <c r="F24" s="43"/>
      <c r="G24" s="75"/>
      <c r="H24" s="8"/>
    </row>
    <row r="25" spans="1:10" ht="6" customHeight="1" x14ac:dyDescent="0.2">
      <c r="A25" s="62"/>
      <c r="B25" s="62"/>
      <c r="C25" s="63"/>
      <c r="D25" s="64"/>
      <c r="E25" s="65"/>
      <c r="F25" s="43"/>
      <c r="G25" s="43"/>
    </row>
    <row r="26" spans="1:10" s="67" customFormat="1" ht="15.75" x14ac:dyDescent="0.2">
      <c r="A26" s="457" t="s">
        <v>63</v>
      </c>
      <c r="B26" s="457"/>
      <c r="C26" s="453"/>
      <c r="D26" s="452"/>
      <c r="F26" s="66"/>
      <c r="G26" s="43"/>
      <c r="H26" s="78"/>
    </row>
    <row r="27" spans="1:10" s="235" customFormat="1" ht="15.75" x14ac:dyDescent="0.2">
      <c r="A27" s="233" t="s">
        <v>993</v>
      </c>
      <c r="B27" s="233"/>
      <c r="C27" s="451">
        <f>D7*32*236000*D8</f>
        <v>422912000</v>
      </c>
      <c r="D27" s="462"/>
      <c r="E27" s="233" t="s">
        <v>994</v>
      </c>
      <c r="F27" s="66"/>
      <c r="G27" s="234"/>
    </row>
    <row r="28" spans="1:10" s="235" customFormat="1" ht="15.75" x14ac:dyDescent="0.2">
      <c r="A28" s="233" t="s">
        <v>995</v>
      </c>
      <c r="B28" s="233"/>
      <c r="C28" s="451">
        <f>C24-C27</f>
        <v>6800967350.7519999</v>
      </c>
      <c r="D28" s="452"/>
      <c r="E28" s="233" t="s">
        <v>994</v>
      </c>
      <c r="F28" s="66"/>
    </row>
    <row r="29" spans="1:10" ht="23.25" customHeight="1" x14ac:dyDescent="0.25">
      <c r="A29" s="29" t="s">
        <v>28</v>
      </c>
      <c r="B29" s="6"/>
      <c r="D29" s="30"/>
    </row>
    <row r="30" spans="1:10" ht="15.75" x14ac:dyDescent="0.25">
      <c r="A30" s="6"/>
      <c r="B30" s="6" t="s">
        <v>43</v>
      </c>
      <c r="D30"/>
    </row>
    <row r="31" spans="1:10" ht="39.75" customHeight="1" x14ac:dyDescent="0.25">
      <c r="A31" s="6"/>
      <c r="B31" s="472" t="s">
        <v>998</v>
      </c>
      <c r="C31" s="473"/>
      <c r="D31" s="473"/>
      <c r="E31" s="473"/>
    </row>
    <row r="32" spans="1:10" ht="25.5" customHeight="1" x14ac:dyDescent="0.25">
      <c r="A32" s="6"/>
      <c r="B32" s="463" t="s">
        <v>1056</v>
      </c>
      <c r="C32" s="463"/>
      <c r="D32" s="463"/>
      <c r="E32" s="463"/>
    </row>
    <row r="33" spans="3:12" ht="16.5" x14ac:dyDescent="0.25">
      <c r="C33" s="550" t="s">
        <v>1084</v>
      </c>
      <c r="D33" s="550"/>
      <c r="E33" s="45"/>
    </row>
    <row r="35" spans="3:12" x14ac:dyDescent="0.2">
      <c r="L35" t="s">
        <v>66</v>
      </c>
    </row>
    <row r="39" spans="3:12" ht="16.5" x14ac:dyDescent="0.25">
      <c r="C39" s="550" t="s">
        <v>1083</v>
      </c>
      <c r="D39" s="550"/>
      <c r="E39" s="45"/>
    </row>
  </sheetData>
  <mergeCells count="26">
    <mergeCell ref="C33:D33"/>
    <mergeCell ref="C39:D39"/>
    <mergeCell ref="B32:E32"/>
    <mergeCell ref="C19:D19"/>
    <mergeCell ref="C20:D20"/>
    <mergeCell ref="A1:B1"/>
    <mergeCell ref="A2:E2"/>
    <mergeCell ref="A3:E3"/>
    <mergeCell ref="C15:D15"/>
    <mergeCell ref="A4:E4"/>
    <mergeCell ref="A12:C12"/>
    <mergeCell ref="C13:D13"/>
    <mergeCell ref="C14:D14"/>
    <mergeCell ref="B31:E31"/>
    <mergeCell ref="C21:D21"/>
    <mergeCell ref="C22:D22"/>
    <mergeCell ref="C23:D23"/>
    <mergeCell ref="C28:D28"/>
    <mergeCell ref="C26:D26"/>
    <mergeCell ref="C16:D16"/>
    <mergeCell ref="C17:D17"/>
    <mergeCell ref="A26:B26"/>
    <mergeCell ref="A24:B24"/>
    <mergeCell ref="C24:D24"/>
    <mergeCell ref="C18:D18"/>
    <mergeCell ref="C27:D27"/>
  </mergeCells>
  <pageMargins left="0.56999999999999995" right="0.33" top="0.25" bottom="0.28999999999999998" header="0.24" footer="0.196850393700787"/>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0"/>
  <sheetViews>
    <sheetView topLeftCell="A25" workbookViewId="0">
      <selection activeCell="F30" sqref="F30"/>
    </sheetView>
  </sheetViews>
  <sheetFormatPr defaultRowHeight="12.75" x14ac:dyDescent="0.2"/>
  <cols>
    <col min="1" max="1" width="4.85546875" style="8" customWidth="1"/>
    <col min="2" max="2" width="41.85546875" style="8" customWidth="1"/>
    <col min="3" max="3" width="8.28515625" style="8" bestFit="1" customWidth="1"/>
    <col min="4" max="4" width="10.140625" style="277" bestFit="1" customWidth="1"/>
    <col min="5" max="5" width="11.42578125" style="278" bestFit="1" customWidth="1"/>
    <col min="6" max="6" width="15.85546875" style="277" customWidth="1"/>
    <col min="7" max="7" width="8.28515625" style="277" bestFit="1" customWidth="1"/>
    <col min="8" max="8" width="15.5703125" style="7" customWidth="1"/>
    <col min="9" max="9" width="10.140625" style="8" customWidth="1"/>
    <col min="10" max="10" width="70.140625" style="8" customWidth="1"/>
    <col min="11" max="16384" width="9.140625" style="8"/>
  </cols>
  <sheetData>
    <row r="1" spans="1:8" ht="24" customHeight="1" x14ac:dyDescent="0.2">
      <c r="B1" s="53" t="s">
        <v>41</v>
      </c>
    </row>
    <row r="2" spans="1:8" ht="24" customHeight="1" x14ac:dyDescent="0.3">
      <c r="A2" s="477" t="s">
        <v>1048</v>
      </c>
      <c r="B2" s="477"/>
      <c r="C2" s="477"/>
      <c r="D2" s="477"/>
      <c r="E2" s="477"/>
      <c r="F2" s="477"/>
      <c r="G2" s="477"/>
    </row>
    <row r="3" spans="1:8" ht="15.6" customHeight="1" x14ac:dyDescent="0.2">
      <c r="A3" s="478"/>
      <c r="B3" s="478"/>
      <c r="C3" s="478"/>
      <c r="D3" s="478"/>
      <c r="E3" s="478"/>
      <c r="F3" s="478"/>
      <c r="G3" s="478"/>
    </row>
    <row r="4" spans="1:8" ht="26.25" customHeight="1" x14ac:dyDescent="0.2">
      <c r="A4" s="279" t="s">
        <v>0</v>
      </c>
      <c r="B4" s="280" t="s">
        <v>10</v>
      </c>
      <c r="C4" s="280" t="s">
        <v>1</v>
      </c>
      <c r="D4" s="280" t="s">
        <v>2</v>
      </c>
      <c r="E4" s="281" t="s">
        <v>31</v>
      </c>
      <c r="F4" s="280" t="s">
        <v>32</v>
      </c>
      <c r="G4" s="280" t="s">
        <v>3</v>
      </c>
    </row>
    <row r="5" spans="1:8" s="74" customFormat="1" ht="20.25" customHeight="1" x14ac:dyDescent="0.2">
      <c r="A5" s="110" t="s">
        <v>279</v>
      </c>
      <c r="B5" s="111" t="s">
        <v>96</v>
      </c>
      <c r="C5" s="110"/>
      <c r="D5" s="110"/>
      <c r="E5" s="109"/>
      <c r="F5" s="282"/>
      <c r="G5" s="110"/>
      <c r="H5" s="73"/>
    </row>
    <row r="6" spans="1:8" s="74" customFormat="1" ht="42.75" customHeight="1" x14ac:dyDescent="0.2">
      <c r="A6" s="283" t="s">
        <v>280</v>
      </c>
      <c r="B6" s="284" t="s">
        <v>281</v>
      </c>
      <c r="C6" s="110"/>
      <c r="D6" s="110"/>
      <c r="E6" s="109"/>
      <c r="F6" s="285">
        <f>SUM(F7:F12)</f>
        <v>6035000</v>
      </c>
      <c r="G6" s="110"/>
      <c r="H6" s="73"/>
    </row>
    <row r="7" spans="1:8" s="74" customFormat="1" ht="18.75" x14ac:dyDescent="0.2">
      <c r="A7" s="108">
        <v>1</v>
      </c>
      <c r="B7" s="112" t="s">
        <v>282</v>
      </c>
      <c r="C7" s="108" t="s">
        <v>283</v>
      </c>
      <c r="D7" s="108">
        <v>20</v>
      </c>
      <c r="E7" s="286">
        <v>42500</v>
      </c>
      <c r="F7" s="287">
        <f t="shared" ref="F7:F12" si="0">E7*D7</f>
        <v>850000</v>
      </c>
      <c r="G7" s="288"/>
      <c r="H7" s="73"/>
    </row>
    <row r="8" spans="1:8" s="74" customFormat="1" ht="18.75" x14ac:dyDescent="0.2">
      <c r="A8" s="108">
        <v>2</v>
      </c>
      <c r="B8" s="112" t="s">
        <v>284</v>
      </c>
      <c r="C8" s="108" t="s">
        <v>283</v>
      </c>
      <c r="D8" s="108">
        <v>20</v>
      </c>
      <c r="E8" s="286">
        <v>34000</v>
      </c>
      <c r="F8" s="287">
        <f t="shared" si="0"/>
        <v>680000</v>
      </c>
      <c r="G8" s="288"/>
      <c r="H8" s="73"/>
    </row>
    <row r="9" spans="1:8" s="74" customFormat="1" ht="18.75" x14ac:dyDescent="0.2">
      <c r="A9" s="108">
        <v>3</v>
      </c>
      <c r="B9" s="112" t="s">
        <v>285</v>
      </c>
      <c r="C9" s="108" t="s">
        <v>283</v>
      </c>
      <c r="D9" s="108">
        <v>20</v>
      </c>
      <c r="E9" s="286">
        <v>42500</v>
      </c>
      <c r="F9" s="287">
        <f t="shared" si="0"/>
        <v>850000</v>
      </c>
      <c r="G9" s="288"/>
      <c r="H9" s="73"/>
    </row>
    <row r="10" spans="1:8" s="74" customFormat="1" ht="18.75" x14ac:dyDescent="0.2">
      <c r="A10" s="108">
        <v>4</v>
      </c>
      <c r="B10" s="112" t="s">
        <v>286</v>
      </c>
      <c r="C10" s="108" t="s">
        <v>283</v>
      </c>
      <c r="D10" s="108">
        <v>20</v>
      </c>
      <c r="E10" s="286">
        <v>51000</v>
      </c>
      <c r="F10" s="287">
        <f t="shared" si="0"/>
        <v>1020000</v>
      </c>
      <c r="G10" s="288"/>
      <c r="H10" s="73"/>
    </row>
    <row r="11" spans="1:8" s="74" customFormat="1" ht="18.75" x14ac:dyDescent="0.2">
      <c r="A11" s="108">
        <v>5</v>
      </c>
      <c r="B11" s="112" t="s">
        <v>287</v>
      </c>
      <c r="C11" s="108" t="s">
        <v>283</v>
      </c>
      <c r="D11" s="108">
        <v>20</v>
      </c>
      <c r="E11" s="286">
        <v>68000</v>
      </c>
      <c r="F11" s="287">
        <f t="shared" si="0"/>
        <v>1360000</v>
      </c>
      <c r="G11" s="288"/>
      <c r="H11" s="73"/>
    </row>
    <row r="12" spans="1:8" ht="18.75" x14ac:dyDescent="0.2">
      <c r="A12" s="110">
        <v>6</v>
      </c>
      <c r="B12" s="113" t="s">
        <v>288</v>
      </c>
      <c r="C12" s="108" t="s">
        <v>283</v>
      </c>
      <c r="D12" s="108">
        <v>20</v>
      </c>
      <c r="E12" s="286">
        <v>63750</v>
      </c>
      <c r="F12" s="287">
        <f t="shared" si="0"/>
        <v>1275000</v>
      </c>
      <c r="G12" s="288"/>
    </row>
    <row r="13" spans="1:8" ht="39" x14ac:dyDescent="0.2">
      <c r="A13" s="283" t="s">
        <v>289</v>
      </c>
      <c r="B13" s="284" t="s">
        <v>290</v>
      </c>
      <c r="C13" s="110"/>
      <c r="D13" s="110"/>
      <c r="E13" s="286"/>
      <c r="F13" s="289">
        <f>SUM(F14:F20)</f>
        <v>18320000</v>
      </c>
      <c r="G13" s="108"/>
    </row>
    <row r="14" spans="1:8" ht="56.25" x14ac:dyDescent="0.2">
      <c r="A14" s="108">
        <v>7</v>
      </c>
      <c r="B14" s="290" t="s">
        <v>999</v>
      </c>
      <c r="C14" s="108" t="s">
        <v>283</v>
      </c>
      <c r="D14" s="108">
        <v>20</v>
      </c>
      <c r="E14" s="286">
        <v>63750</v>
      </c>
      <c r="F14" s="287">
        <f>D14*E14</f>
        <v>1275000</v>
      </c>
      <c r="G14" s="288"/>
    </row>
    <row r="15" spans="1:8" ht="56.25" x14ac:dyDescent="0.2">
      <c r="A15" s="108">
        <v>8</v>
      </c>
      <c r="B15" s="290" t="s">
        <v>1000</v>
      </c>
      <c r="C15" s="108" t="s">
        <v>283</v>
      </c>
      <c r="D15" s="108">
        <v>20</v>
      </c>
      <c r="E15" s="286">
        <v>102000</v>
      </c>
      <c r="F15" s="287">
        <f t="shared" ref="F15:F20" si="1">D15*E15</f>
        <v>2040000</v>
      </c>
      <c r="G15" s="288"/>
    </row>
    <row r="16" spans="1:8" ht="56.25" x14ac:dyDescent="0.2">
      <c r="A16" s="108">
        <v>9</v>
      </c>
      <c r="B16" s="290" t="s">
        <v>1001</v>
      </c>
      <c r="C16" s="108" t="s">
        <v>283</v>
      </c>
      <c r="D16" s="108">
        <v>20</v>
      </c>
      <c r="E16" s="286">
        <v>297500</v>
      </c>
      <c r="F16" s="287">
        <f t="shared" si="1"/>
        <v>5950000</v>
      </c>
      <c r="G16" s="288"/>
    </row>
    <row r="17" spans="1:7" ht="56.25" x14ac:dyDescent="0.2">
      <c r="A17" s="108">
        <v>10</v>
      </c>
      <c r="B17" s="290" t="s">
        <v>1002</v>
      </c>
      <c r="C17" s="108" t="s">
        <v>283</v>
      </c>
      <c r="D17" s="108">
        <v>20</v>
      </c>
      <c r="E17" s="286">
        <v>382500</v>
      </c>
      <c r="F17" s="287">
        <f t="shared" si="1"/>
        <v>7650000</v>
      </c>
      <c r="G17" s="288"/>
    </row>
    <row r="18" spans="1:7" ht="37.5" x14ac:dyDescent="0.2">
      <c r="A18" s="108">
        <v>11</v>
      </c>
      <c r="B18" s="290" t="s">
        <v>1005</v>
      </c>
      <c r="C18" s="108" t="s">
        <v>283</v>
      </c>
      <c r="D18" s="108">
        <v>20</v>
      </c>
      <c r="E18" s="286">
        <v>29750</v>
      </c>
      <c r="F18" s="287">
        <f t="shared" si="1"/>
        <v>595000</v>
      </c>
      <c r="G18" s="288"/>
    </row>
    <row r="19" spans="1:7" ht="37.5" x14ac:dyDescent="0.2">
      <c r="A19" s="108">
        <v>12</v>
      </c>
      <c r="B19" s="290" t="s">
        <v>1003</v>
      </c>
      <c r="C19" s="108" t="s">
        <v>283</v>
      </c>
      <c r="D19" s="108">
        <v>20</v>
      </c>
      <c r="E19" s="286">
        <v>25500</v>
      </c>
      <c r="F19" s="287">
        <f t="shared" si="1"/>
        <v>510000</v>
      </c>
      <c r="G19" s="288"/>
    </row>
    <row r="20" spans="1:7" ht="56.25" x14ac:dyDescent="0.2">
      <c r="A20" s="108">
        <v>13</v>
      </c>
      <c r="B20" s="290" t="s">
        <v>1004</v>
      </c>
      <c r="C20" s="108" t="s">
        <v>67</v>
      </c>
      <c r="D20" s="108">
        <v>20</v>
      </c>
      <c r="E20" s="286">
        <v>15000</v>
      </c>
      <c r="F20" s="287">
        <f t="shared" si="1"/>
        <v>300000</v>
      </c>
      <c r="G20" s="288"/>
    </row>
    <row r="21" spans="1:7" ht="19.5" x14ac:dyDescent="0.2">
      <c r="A21" s="283" t="s">
        <v>292</v>
      </c>
      <c r="B21" s="291" t="s">
        <v>293</v>
      </c>
      <c r="C21" s="110"/>
      <c r="D21" s="110"/>
      <c r="E21" s="286"/>
      <c r="F21" s="289">
        <f>SUM(F22:F29)</f>
        <v>20394896</v>
      </c>
      <c r="G21" s="108"/>
    </row>
    <row r="22" spans="1:7" ht="18.75" x14ac:dyDescent="0.2">
      <c r="A22" s="108">
        <v>14</v>
      </c>
      <c r="B22" s="209" t="s">
        <v>915</v>
      </c>
      <c r="C22" s="108" t="s">
        <v>283</v>
      </c>
      <c r="D22" s="108">
        <v>10</v>
      </c>
      <c r="E22" s="286">
        <v>136000</v>
      </c>
      <c r="F22" s="287">
        <f>E22*D22</f>
        <v>1360000</v>
      </c>
      <c r="G22" s="288"/>
    </row>
    <row r="23" spans="1:7" ht="37.5" x14ac:dyDescent="0.2">
      <c r="A23" s="108">
        <v>15</v>
      </c>
      <c r="B23" s="209" t="s">
        <v>294</v>
      </c>
      <c r="C23" s="108" t="s">
        <v>283</v>
      </c>
      <c r="D23" s="108">
        <v>10</v>
      </c>
      <c r="E23" s="286">
        <v>136000</v>
      </c>
      <c r="F23" s="287">
        <f t="shared" ref="F23:F29" si="2">E23*D23</f>
        <v>1360000</v>
      </c>
      <c r="G23" s="288"/>
    </row>
    <row r="24" spans="1:7" ht="33" x14ac:dyDescent="0.2">
      <c r="A24" s="108">
        <v>16</v>
      </c>
      <c r="B24" s="210" t="s">
        <v>910</v>
      </c>
      <c r="C24" s="292" t="s">
        <v>283</v>
      </c>
      <c r="D24" s="108">
        <v>10</v>
      </c>
      <c r="E24" s="286">
        <v>425000</v>
      </c>
      <c r="F24" s="287">
        <f t="shared" si="2"/>
        <v>4250000</v>
      </c>
      <c r="G24" s="288"/>
    </row>
    <row r="25" spans="1:7" ht="33" x14ac:dyDescent="0.2">
      <c r="A25" s="108">
        <v>17</v>
      </c>
      <c r="B25" s="210" t="s">
        <v>911</v>
      </c>
      <c r="C25" s="292" t="s">
        <v>283</v>
      </c>
      <c r="D25" s="108">
        <v>10</v>
      </c>
      <c r="E25" s="286">
        <v>450000</v>
      </c>
      <c r="F25" s="287">
        <f t="shared" si="2"/>
        <v>4500000</v>
      </c>
      <c r="G25" s="288"/>
    </row>
    <row r="26" spans="1:7" ht="33" x14ac:dyDescent="0.2">
      <c r="A26" s="108">
        <v>18</v>
      </c>
      <c r="B26" s="210" t="s">
        <v>912</v>
      </c>
      <c r="C26" s="292" t="s">
        <v>283</v>
      </c>
      <c r="D26" s="108">
        <v>10</v>
      </c>
      <c r="E26" s="286">
        <v>263500</v>
      </c>
      <c r="F26" s="287">
        <f t="shared" si="2"/>
        <v>2635000</v>
      </c>
      <c r="G26" s="288"/>
    </row>
    <row r="27" spans="1:7" ht="33" x14ac:dyDescent="0.2">
      <c r="A27" s="108">
        <v>19</v>
      </c>
      <c r="B27" s="210" t="s">
        <v>913</v>
      </c>
      <c r="C27" s="292" t="s">
        <v>283</v>
      </c>
      <c r="D27" s="108">
        <v>10</v>
      </c>
      <c r="E27" s="286">
        <v>204000</v>
      </c>
      <c r="F27" s="287">
        <f t="shared" si="2"/>
        <v>2040000</v>
      </c>
      <c r="G27" s="288"/>
    </row>
    <row r="28" spans="1:7" ht="33" x14ac:dyDescent="0.2">
      <c r="A28" s="108">
        <v>20</v>
      </c>
      <c r="B28" s="210" t="s">
        <v>914</v>
      </c>
      <c r="C28" s="292" t="s">
        <v>283</v>
      </c>
      <c r="D28" s="108">
        <v>41</v>
      </c>
      <c r="E28" s="286">
        <v>49756</v>
      </c>
      <c r="F28" s="287">
        <f t="shared" si="2"/>
        <v>2039996</v>
      </c>
      <c r="G28" s="288"/>
    </row>
    <row r="29" spans="1:7" ht="33" x14ac:dyDescent="0.2">
      <c r="A29" s="108">
        <v>21</v>
      </c>
      <c r="B29" s="220" t="s">
        <v>1006</v>
      </c>
      <c r="C29" s="292" t="s">
        <v>283</v>
      </c>
      <c r="D29" s="108">
        <v>41</v>
      </c>
      <c r="E29" s="286">
        <v>53900</v>
      </c>
      <c r="F29" s="287">
        <f t="shared" si="2"/>
        <v>2209900</v>
      </c>
      <c r="G29" s="288"/>
    </row>
    <row r="30" spans="1:7" ht="24" customHeight="1" x14ac:dyDescent="0.2">
      <c r="A30" s="476" t="s">
        <v>297</v>
      </c>
      <c r="B30" s="476"/>
      <c r="C30" s="476"/>
      <c r="D30" s="476"/>
      <c r="E30" s="476"/>
      <c r="F30" s="293">
        <f>F21+F13+F6</f>
        <v>44749896</v>
      </c>
      <c r="G30" s="294"/>
    </row>
  </sheetData>
  <mergeCells count="3">
    <mergeCell ref="A30:E30"/>
    <mergeCell ref="A2:G2"/>
    <mergeCell ref="A3:G3"/>
  </mergeCells>
  <printOptions horizontalCentered="1"/>
  <pageMargins left="0" right="0" top="0.5" bottom="0.5" header="0" footer="0"/>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M178"/>
  <sheetViews>
    <sheetView topLeftCell="A94" zoomScale="90" zoomScaleNormal="90" zoomScalePageLayoutView="55" workbookViewId="0">
      <selection activeCell="H6" sqref="H6"/>
    </sheetView>
  </sheetViews>
  <sheetFormatPr defaultRowHeight="16.5" x14ac:dyDescent="0.25"/>
  <cols>
    <col min="1" max="1" width="4.28515625" style="263" bestFit="1" customWidth="1"/>
    <col min="2" max="2" width="10" style="263" bestFit="1" customWidth="1"/>
    <col min="3" max="3" width="39.42578125" style="2" customWidth="1"/>
    <col min="4" max="4" width="8.140625" style="2" customWidth="1"/>
    <col min="5" max="5" width="21.7109375" style="107" bestFit="1" customWidth="1"/>
    <col min="6" max="6" width="13.28515625" style="104" bestFit="1" customWidth="1"/>
    <col min="7" max="7" width="17.42578125" style="98" customWidth="1"/>
    <col min="8" max="8" width="13.28515625" style="94" customWidth="1"/>
    <col min="9" max="9" width="13.85546875" style="94" customWidth="1"/>
    <col min="10" max="10" width="21.5703125" style="1" customWidth="1"/>
    <col min="11" max="11" width="18.140625" style="1" customWidth="1"/>
    <col min="12" max="12" width="16.5703125" style="1" customWidth="1"/>
    <col min="13" max="13" width="20.140625" style="1" customWidth="1"/>
    <col min="14" max="16384" width="9.140625" style="1"/>
  </cols>
  <sheetData>
    <row r="1" spans="1:13" ht="18.75" x14ac:dyDescent="0.25">
      <c r="B1" s="479" t="s">
        <v>42</v>
      </c>
      <c r="C1" s="479"/>
      <c r="D1" s="9"/>
      <c r="E1" s="427"/>
      <c r="F1" s="102"/>
      <c r="G1" s="95"/>
      <c r="H1" s="95"/>
      <c r="I1" s="95"/>
      <c r="J1" s="99"/>
      <c r="K1" s="9"/>
    </row>
    <row r="2" spans="1:13" ht="18.75" x14ac:dyDescent="0.25">
      <c r="B2" s="479" t="s">
        <v>99</v>
      </c>
      <c r="C2" s="479"/>
      <c r="D2" s="479"/>
      <c r="E2" s="479"/>
      <c r="F2" s="479"/>
      <c r="G2" s="479"/>
      <c r="H2" s="479"/>
      <c r="I2" s="479"/>
      <c r="J2" s="479"/>
      <c r="K2" s="45"/>
    </row>
    <row r="3" spans="1:13" ht="40.5" customHeight="1" x14ac:dyDescent="0.25">
      <c r="B3" s="486" t="s">
        <v>1085</v>
      </c>
      <c r="C3" s="486"/>
      <c r="D3" s="486"/>
      <c r="E3" s="486"/>
      <c r="F3" s="486"/>
      <c r="G3" s="486"/>
      <c r="H3" s="486"/>
      <c r="I3" s="486"/>
      <c r="J3" s="486"/>
      <c r="K3" s="46"/>
    </row>
    <row r="4" spans="1:13" ht="18.75" x14ac:dyDescent="0.25">
      <c r="B4" s="486"/>
      <c r="C4" s="486"/>
      <c r="D4" s="486"/>
      <c r="E4" s="486"/>
      <c r="F4" s="486"/>
      <c r="G4" s="486"/>
      <c r="H4" s="486"/>
      <c r="I4" s="486"/>
      <c r="J4" s="486"/>
      <c r="K4" s="46"/>
    </row>
    <row r="5" spans="1:13" ht="96" customHeight="1" x14ac:dyDescent="0.25">
      <c r="A5" s="5" t="s">
        <v>0</v>
      </c>
      <c r="B5" s="5" t="s">
        <v>6</v>
      </c>
      <c r="C5" s="10" t="s">
        <v>91</v>
      </c>
      <c r="D5" s="5" t="s">
        <v>46</v>
      </c>
      <c r="E5" s="10" t="s">
        <v>45</v>
      </c>
      <c r="F5" s="101" t="s">
        <v>1079</v>
      </c>
      <c r="G5" s="92" t="s">
        <v>56</v>
      </c>
      <c r="H5" s="429" t="s">
        <v>1080</v>
      </c>
      <c r="I5" s="429" t="s">
        <v>1074</v>
      </c>
      <c r="J5" s="5" t="s">
        <v>32</v>
      </c>
    </row>
    <row r="6" spans="1:13" ht="30" x14ac:dyDescent="0.25">
      <c r="A6" s="247" t="s">
        <v>47</v>
      </c>
      <c r="B6" s="247" t="s">
        <v>48</v>
      </c>
      <c r="C6" s="248" t="s">
        <v>49</v>
      </c>
      <c r="D6" s="247" t="s">
        <v>50</v>
      </c>
      <c r="E6" s="248" t="s">
        <v>51</v>
      </c>
      <c r="F6" s="428" t="s">
        <v>52</v>
      </c>
      <c r="G6" s="249" t="s">
        <v>1075</v>
      </c>
      <c r="H6" s="442" t="s">
        <v>1076</v>
      </c>
      <c r="I6" s="442" t="s">
        <v>1081</v>
      </c>
      <c r="J6" s="247" t="s">
        <v>1077</v>
      </c>
    </row>
    <row r="7" spans="1:13" ht="23.25" customHeight="1" x14ac:dyDescent="0.25">
      <c r="A7" s="264" t="s">
        <v>134</v>
      </c>
      <c r="B7" s="264" t="s">
        <v>137</v>
      </c>
      <c r="C7" s="91" t="s">
        <v>136</v>
      </c>
      <c r="D7" s="90" t="s">
        <v>140</v>
      </c>
      <c r="E7" s="105" t="s">
        <v>143</v>
      </c>
      <c r="F7" s="271">
        <v>5.34</v>
      </c>
      <c r="G7" s="96">
        <f>ROUND(F7*1490000*12,0)</f>
        <v>95479200</v>
      </c>
      <c r="H7" s="96">
        <f>ROUND(G7/450*44/52,0)</f>
        <v>179534</v>
      </c>
      <c r="I7" s="96">
        <f>ROUND(H7*D7*25/100,0)</f>
        <v>8527865</v>
      </c>
      <c r="J7" s="96">
        <f>ROUND((D7*H7*1.2)+I7,0)</f>
        <v>49461617</v>
      </c>
      <c r="K7" s="412"/>
      <c r="L7" s="412"/>
      <c r="M7" s="412"/>
    </row>
    <row r="8" spans="1:13" ht="23.25" customHeight="1" x14ac:dyDescent="0.25">
      <c r="A8" s="264" t="s">
        <v>135</v>
      </c>
      <c r="B8" s="264" t="s">
        <v>138</v>
      </c>
      <c r="C8" s="91" t="s">
        <v>139</v>
      </c>
      <c r="D8" s="90" t="s">
        <v>141</v>
      </c>
      <c r="E8" s="105" t="s">
        <v>1082</v>
      </c>
      <c r="F8" s="100">
        <v>4.45</v>
      </c>
      <c r="G8" s="96">
        <f t="shared" ref="G8:G71" si="0">ROUND(F8*1490000*12,0)</f>
        <v>79566000</v>
      </c>
      <c r="H8" s="96">
        <f t="shared" ref="H8:H71" si="1">ROUND(G8/450*44/52,0)</f>
        <v>149611</v>
      </c>
      <c r="I8" s="96">
        <f>ROUND(H8*D8*45/100,0)</f>
        <v>6059246</v>
      </c>
      <c r="J8" s="96">
        <f t="shared" ref="J8:J71" si="2">ROUND((D8*H8*1.2)+I8,0)</f>
        <v>22217234</v>
      </c>
      <c r="K8" s="412"/>
      <c r="L8" s="412"/>
      <c r="M8" s="412"/>
    </row>
    <row r="9" spans="1:13" ht="37.5" x14ac:dyDescent="0.25">
      <c r="A9" s="264" t="s">
        <v>144</v>
      </c>
      <c r="B9" s="265" t="s">
        <v>101</v>
      </c>
      <c r="C9" s="237" t="s">
        <v>102</v>
      </c>
      <c r="D9" s="236">
        <v>80</v>
      </c>
      <c r="E9" s="76" t="s">
        <v>275</v>
      </c>
      <c r="F9" s="238">
        <v>5.0199999999999996</v>
      </c>
      <c r="G9" s="96">
        <f t="shared" si="0"/>
        <v>89757600</v>
      </c>
      <c r="H9" s="96">
        <f t="shared" si="1"/>
        <v>168775</v>
      </c>
      <c r="I9" s="96">
        <f t="shared" ref="I9:I72" si="3">ROUND(H9*D9*25/100,0)</f>
        <v>3375500</v>
      </c>
      <c r="J9" s="96">
        <f t="shared" si="2"/>
        <v>19577900</v>
      </c>
      <c r="K9" s="412"/>
      <c r="L9" s="412"/>
      <c r="M9" s="412"/>
    </row>
    <row r="10" spans="1:13" ht="45" customHeight="1" x14ac:dyDescent="0.25">
      <c r="A10" s="266">
        <v>4</v>
      </c>
      <c r="B10" s="265" t="s">
        <v>103</v>
      </c>
      <c r="C10" s="237" t="s">
        <v>104</v>
      </c>
      <c r="D10" s="236">
        <v>100</v>
      </c>
      <c r="E10" s="76" t="s">
        <v>276</v>
      </c>
      <c r="F10" s="239">
        <v>4.03</v>
      </c>
      <c r="G10" s="96">
        <f t="shared" si="0"/>
        <v>72056400</v>
      </c>
      <c r="H10" s="96">
        <f t="shared" si="1"/>
        <v>135491</v>
      </c>
      <c r="I10" s="96">
        <f t="shared" si="3"/>
        <v>3387275</v>
      </c>
      <c r="J10" s="96">
        <f t="shared" si="2"/>
        <v>19646195</v>
      </c>
      <c r="K10" s="44"/>
    </row>
    <row r="11" spans="1:13" ht="24" customHeight="1" x14ac:dyDescent="0.25">
      <c r="A11" s="266">
        <v>5</v>
      </c>
      <c r="B11" s="265" t="s">
        <v>106</v>
      </c>
      <c r="C11" s="237" t="s">
        <v>105</v>
      </c>
      <c r="D11" s="236">
        <v>100</v>
      </c>
      <c r="E11" s="76" t="s">
        <v>277</v>
      </c>
      <c r="F11" s="239">
        <v>3.25</v>
      </c>
      <c r="G11" s="96">
        <f t="shared" si="0"/>
        <v>58110000</v>
      </c>
      <c r="H11" s="96">
        <f t="shared" si="1"/>
        <v>109267</v>
      </c>
      <c r="I11" s="96">
        <f t="shared" si="3"/>
        <v>2731675</v>
      </c>
      <c r="J11" s="96">
        <f t="shared" si="2"/>
        <v>15843715</v>
      </c>
      <c r="K11" s="44"/>
    </row>
    <row r="12" spans="1:13" ht="37.5" x14ac:dyDescent="0.25">
      <c r="A12" s="266">
        <v>6</v>
      </c>
      <c r="B12" s="265" t="s">
        <v>107</v>
      </c>
      <c r="C12" s="237" t="s">
        <v>108</v>
      </c>
      <c r="D12" s="236">
        <v>40</v>
      </c>
      <c r="E12" s="76" t="s">
        <v>278</v>
      </c>
      <c r="F12" s="239">
        <v>4.38</v>
      </c>
      <c r="G12" s="96">
        <f t="shared" si="0"/>
        <v>78314400</v>
      </c>
      <c r="H12" s="96">
        <f t="shared" si="1"/>
        <v>147258</v>
      </c>
      <c r="I12" s="96">
        <f t="shared" si="3"/>
        <v>1472580</v>
      </c>
      <c r="J12" s="96">
        <f t="shared" si="2"/>
        <v>8540964</v>
      </c>
      <c r="K12" s="44"/>
    </row>
    <row r="13" spans="1:13" ht="37.5" x14ac:dyDescent="0.25">
      <c r="A13" s="266">
        <v>7</v>
      </c>
      <c r="B13" s="265" t="s">
        <v>109</v>
      </c>
      <c r="C13" s="237" t="s">
        <v>110</v>
      </c>
      <c r="D13" s="236">
        <v>60</v>
      </c>
      <c r="E13" s="76" t="s">
        <v>276</v>
      </c>
      <c r="F13" s="239">
        <f>VLOOKUP(E13,$E$7:F7:$F$12,2,0)</f>
        <v>4.03</v>
      </c>
      <c r="G13" s="96">
        <f t="shared" si="0"/>
        <v>72056400</v>
      </c>
      <c r="H13" s="96">
        <f t="shared" si="1"/>
        <v>135491</v>
      </c>
      <c r="I13" s="96">
        <f t="shared" si="3"/>
        <v>2032365</v>
      </c>
      <c r="J13" s="96">
        <f t="shared" si="2"/>
        <v>11787717</v>
      </c>
      <c r="K13" s="44"/>
    </row>
    <row r="14" spans="1:13" ht="70.5" customHeight="1" x14ac:dyDescent="0.25">
      <c r="A14" s="266">
        <v>8</v>
      </c>
      <c r="B14" s="265" t="s">
        <v>111</v>
      </c>
      <c r="C14" s="237" t="s">
        <v>112</v>
      </c>
      <c r="D14" s="236">
        <v>80</v>
      </c>
      <c r="E14" s="76" t="s">
        <v>277</v>
      </c>
      <c r="F14" s="239">
        <f>VLOOKUP(E14,$E$7:F8:$F$12,2,0)</f>
        <v>3.25</v>
      </c>
      <c r="G14" s="96">
        <f t="shared" si="0"/>
        <v>58110000</v>
      </c>
      <c r="H14" s="96">
        <f t="shared" si="1"/>
        <v>109267</v>
      </c>
      <c r="I14" s="96">
        <f t="shared" si="3"/>
        <v>2185340</v>
      </c>
      <c r="J14" s="96">
        <f t="shared" si="2"/>
        <v>12674972</v>
      </c>
      <c r="K14" s="44"/>
    </row>
    <row r="15" spans="1:13" ht="39" customHeight="1" x14ac:dyDescent="0.25">
      <c r="A15" s="266">
        <v>9</v>
      </c>
      <c r="B15" s="265" t="s">
        <v>113</v>
      </c>
      <c r="C15" s="237" t="s">
        <v>114</v>
      </c>
      <c r="D15" s="236">
        <v>60</v>
      </c>
      <c r="E15" s="76" t="s">
        <v>278</v>
      </c>
      <c r="F15" s="239">
        <f>VLOOKUP(E15,$E$7:F9:$F$12,2,0)</f>
        <v>4.38</v>
      </c>
      <c r="G15" s="96">
        <f t="shared" si="0"/>
        <v>78314400</v>
      </c>
      <c r="H15" s="96">
        <f t="shared" si="1"/>
        <v>147258</v>
      </c>
      <c r="I15" s="96">
        <f t="shared" si="3"/>
        <v>2208870</v>
      </c>
      <c r="J15" s="96">
        <f t="shared" si="2"/>
        <v>12811446</v>
      </c>
      <c r="K15" s="44"/>
    </row>
    <row r="16" spans="1:13" ht="44.25" customHeight="1" x14ac:dyDescent="0.25">
      <c r="A16" s="266">
        <v>10</v>
      </c>
      <c r="B16" s="265" t="s">
        <v>116</v>
      </c>
      <c r="C16" s="237" t="s">
        <v>115</v>
      </c>
      <c r="D16" s="236">
        <v>80</v>
      </c>
      <c r="E16" s="76" t="s">
        <v>275</v>
      </c>
      <c r="F16" s="239">
        <f>VLOOKUP(E16,$E$7:F10:$F$12,2,0)</f>
        <v>5.0199999999999996</v>
      </c>
      <c r="G16" s="96">
        <f t="shared" si="0"/>
        <v>89757600</v>
      </c>
      <c r="H16" s="96">
        <f t="shared" si="1"/>
        <v>168775</v>
      </c>
      <c r="I16" s="96">
        <f t="shared" si="3"/>
        <v>3375500</v>
      </c>
      <c r="J16" s="96">
        <f t="shared" si="2"/>
        <v>19577900</v>
      </c>
      <c r="K16" s="44"/>
    </row>
    <row r="17" spans="1:11" ht="44.25" customHeight="1" x14ac:dyDescent="0.25">
      <c r="A17" s="266">
        <v>11</v>
      </c>
      <c r="B17" s="265" t="s">
        <v>117</v>
      </c>
      <c r="C17" s="237" t="s">
        <v>118</v>
      </c>
      <c r="D17" s="236">
        <v>80</v>
      </c>
      <c r="E17" s="76" t="s">
        <v>277</v>
      </c>
      <c r="F17" s="239">
        <f>VLOOKUP(E17,$E$7:F11:$F$12,2,0)</f>
        <v>3.25</v>
      </c>
      <c r="G17" s="96">
        <f t="shared" si="0"/>
        <v>58110000</v>
      </c>
      <c r="H17" s="96">
        <f t="shared" si="1"/>
        <v>109267</v>
      </c>
      <c r="I17" s="96">
        <f t="shared" si="3"/>
        <v>2185340</v>
      </c>
      <c r="J17" s="96">
        <f t="shared" si="2"/>
        <v>12674972</v>
      </c>
      <c r="K17" s="44"/>
    </row>
    <row r="18" spans="1:11" ht="37.5" x14ac:dyDescent="0.25">
      <c r="A18" s="266">
        <v>12</v>
      </c>
      <c r="B18" s="265" t="s">
        <v>119</v>
      </c>
      <c r="C18" s="237" t="s">
        <v>120</v>
      </c>
      <c r="D18" s="236">
        <v>80</v>
      </c>
      <c r="E18" s="76" t="s">
        <v>278</v>
      </c>
      <c r="F18" s="239">
        <f>VLOOKUP(E18,$E$7:F12:$F$12,2,0)</f>
        <v>4.38</v>
      </c>
      <c r="G18" s="96">
        <f t="shared" si="0"/>
        <v>78314400</v>
      </c>
      <c r="H18" s="96">
        <f t="shared" si="1"/>
        <v>147258</v>
      </c>
      <c r="I18" s="96">
        <f t="shared" si="3"/>
        <v>2945160</v>
      </c>
      <c r="J18" s="96">
        <f t="shared" si="2"/>
        <v>17081928</v>
      </c>
      <c r="K18" s="44"/>
    </row>
    <row r="19" spans="1:11" ht="56.25" x14ac:dyDescent="0.25">
      <c r="A19" s="266">
        <v>13</v>
      </c>
      <c r="B19" s="265" t="s">
        <v>121</v>
      </c>
      <c r="C19" s="237" t="s">
        <v>122</v>
      </c>
      <c r="D19" s="236">
        <v>80</v>
      </c>
      <c r="E19" s="76" t="s">
        <v>275</v>
      </c>
      <c r="F19" s="239">
        <f>VLOOKUP(E19,$E$7:F13:$F$12,2,0)</f>
        <v>5.0199999999999996</v>
      </c>
      <c r="G19" s="96">
        <f t="shared" si="0"/>
        <v>89757600</v>
      </c>
      <c r="H19" s="96">
        <f t="shared" si="1"/>
        <v>168775</v>
      </c>
      <c r="I19" s="96">
        <f t="shared" si="3"/>
        <v>3375500</v>
      </c>
      <c r="J19" s="96">
        <f t="shared" si="2"/>
        <v>19577900</v>
      </c>
      <c r="K19" s="44"/>
    </row>
    <row r="20" spans="1:11" ht="37.5" x14ac:dyDescent="0.25">
      <c r="A20" s="266">
        <v>14</v>
      </c>
      <c r="B20" s="265" t="s">
        <v>125</v>
      </c>
      <c r="C20" s="237" t="s">
        <v>123</v>
      </c>
      <c r="D20" s="236">
        <v>40</v>
      </c>
      <c r="E20" s="76" t="s">
        <v>276</v>
      </c>
      <c r="F20" s="239">
        <f>VLOOKUP(E20,$E$7:F14:$F$12,2,0)</f>
        <v>4.03</v>
      </c>
      <c r="G20" s="96">
        <f t="shared" si="0"/>
        <v>72056400</v>
      </c>
      <c r="H20" s="96">
        <f t="shared" si="1"/>
        <v>135491</v>
      </c>
      <c r="I20" s="96">
        <f t="shared" si="3"/>
        <v>1354910</v>
      </c>
      <c r="J20" s="96">
        <f t="shared" si="2"/>
        <v>7858478</v>
      </c>
      <c r="K20" s="44"/>
    </row>
    <row r="21" spans="1:11" ht="18.75" x14ac:dyDescent="0.25">
      <c r="A21" s="266">
        <v>15</v>
      </c>
      <c r="B21" s="265" t="s">
        <v>124</v>
      </c>
      <c r="C21" s="237" t="s">
        <v>126</v>
      </c>
      <c r="D21" s="236">
        <v>80</v>
      </c>
      <c r="E21" s="76" t="s">
        <v>278</v>
      </c>
      <c r="F21" s="239">
        <f>VLOOKUP(E21,$E$7:F15:$F$12,2,0)</f>
        <v>4.38</v>
      </c>
      <c r="G21" s="96">
        <f t="shared" si="0"/>
        <v>78314400</v>
      </c>
      <c r="H21" s="96">
        <f t="shared" si="1"/>
        <v>147258</v>
      </c>
      <c r="I21" s="96">
        <f t="shared" si="3"/>
        <v>2945160</v>
      </c>
      <c r="J21" s="96">
        <f t="shared" si="2"/>
        <v>17081928</v>
      </c>
      <c r="K21" s="44"/>
    </row>
    <row r="22" spans="1:11" ht="37.5" x14ac:dyDescent="0.25">
      <c r="A22" s="266">
        <v>16</v>
      </c>
      <c r="B22" s="265" t="s">
        <v>127</v>
      </c>
      <c r="C22" s="237" t="s">
        <v>128</v>
      </c>
      <c r="D22" s="236">
        <v>80</v>
      </c>
      <c r="E22" s="76" t="s">
        <v>275</v>
      </c>
      <c r="F22" s="239">
        <f>VLOOKUP(E22,$E$7:F16:$F$12,2,0)</f>
        <v>5.0199999999999996</v>
      </c>
      <c r="G22" s="96">
        <f t="shared" si="0"/>
        <v>89757600</v>
      </c>
      <c r="H22" s="96">
        <f t="shared" si="1"/>
        <v>168775</v>
      </c>
      <c r="I22" s="96">
        <f t="shared" si="3"/>
        <v>3375500</v>
      </c>
      <c r="J22" s="96">
        <f t="shared" si="2"/>
        <v>19577900</v>
      </c>
      <c r="K22" s="44"/>
    </row>
    <row r="23" spans="1:11" ht="42" customHeight="1" x14ac:dyDescent="0.25">
      <c r="A23" s="480">
        <v>17</v>
      </c>
      <c r="B23" s="483" t="s">
        <v>1046</v>
      </c>
      <c r="C23" s="237" t="s">
        <v>129</v>
      </c>
      <c r="D23" s="236">
        <v>112</v>
      </c>
      <c r="E23" s="76"/>
      <c r="F23" s="239"/>
      <c r="G23" s="96">
        <f t="shared" si="0"/>
        <v>0</v>
      </c>
      <c r="H23" s="96">
        <f t="shared" si="1"/>
        <v>0</v>
      </c>
      <c r="I23" s="96">
        <f t="shared" si="3"/>
        <v>0</v>
      </c>
      <c r="J23" s="96">
        <f t="shared" si="2"/>
        <v>0</v>
      </c>
      <c r="K23" s="44"/>
    </row>
    <row r="24" spans="1:11" ht="56.25" x14ac:dyDescent="0.25">
      <c r="A24" s="481"/>
      <c r="B24" s="484"/>
      <c r="C24" s="237" t="s">
        <v>130</v>
      </c>
      <c r="D24" s="236">
        <v>16</v>
      </c>
      <c r="E24" s="76" t="s">
        <v>276</v>
      </c>
      <c r="F24" s="239">
        <f>VLOOKUP(E24,$E$7:F18:$F$12,2,0)</f>
        <v>4.03</v>
      </c>
      <c r="G24" s="96">
        <f t="shared" si="0"/>
        <v>72056400</v>
      </c>
      <c r="H24" s="96">
        <f t="shared" si="1"/>
        <v>135491</v>
      </c>
      <c r="I24" s="96">
        <f t="shared" si="3"/>
        <v>541964</v>
      </c>
      <c r="J24" s="96">
        <f t="shared" si="2"/>
        <v>3143391</v>
      </c>
      <c r="K24" s="44"/>
    </row>
    <row r="25" spans="1:11" ht="37.5" x14ac:dyDescent="0.25">
      <c r="A25" s="481"/>
      <c r="B25" s="484"/>
      <c r="C25" s="237" t="s">
        <v>131</v>
      </c>
      <c r="D25" s="236">
        <v>32</v>
      </c>
      <c r="E25" s="76" t="s">
        <v>276</v>
      </c>
      <c r="F25" s="239">
        <f>VLOOKUP(E25,$E$7:F19:$F$12,2,0)</f>
        <v>4.03</v>
      </c>
      <c r="G25" s="96">
        <f t="shared" si="0"/>
        <v>72056400</v>
      </c>
      <c r="H25" s="96">
        <f t="shared" si="1"/>
        <v>135491</v>
      </c>
      <c r="I25" s="96">
        <f t="shared" si="3"/>
        <v>1083928</v>
      </c>
      <c r="J25" s="96">
        <f t="shared" si="2"/>
        <v>6286782</v>
      </c>
      <c r="K25" s="44"/>
    </row>
    <row r="26" spans="1:11" ht="93.75" x14ac:dyDescent="0.25">
      <c r="A26" s="481"/>
      <c r="B26" s="484"/>
      <c r="C26" s="237" t="s">
        <v>132</v>
      </c>
      <c r="D26" s="236">
        <v>32</v>
      </c>
      <c r="E26" s="76" t="s">
        <v>276</v>
      </c>
      <c r="F26" s="239">
        <f>VLOOKUP(E26,$E$7:F20:$F$12,2,0)</f>
        <v>4.03</v>
      </c>
      <c r="G26" s="96">
        <f t="shared" si="0"/>
        <v>72056400</v>
      </c>
      <c r="H26" s="96">
        <f t="shared" si="1"/>
        <v>135491</v>
      </c>
      <c r="I26" s="96">
        <f t="shared" si="3"/>
        <v>1083928</v>
      </c>
      <c r="J26" s="96">
        <f t="shared" si="2"/>
        <v>6286782</v>
      </c>
      <c r="K26" s="44"/>
    </row>
    <row r="27" spans="1:11" ht="93.75" x14ac:dyDescent="0.25">
      <c r="A27" s="482"/>
      <c r="B27" s="485"/>
      <c r="C27" s="237" t="s">
        <v>133</v>
      </c>
      <c r="D27" s="236">
        <v>32</v>
      </c>
      <c r="E27" s="76" t="s">
        <v>276</v>
      </c>
      <c r="F27" s="239">
        <f>VLOOKUP(E27,$E$7:F21:$F$12,2,0)</f>
        <v>4.03</v>
      </c>
      <c r="G27" s="96">
        <f t="shared" si="0"/>
        <v>72056400</v>
      </c>
      <c r="H27" s="96">
        <f t="shared" si="1"/>
        <v>135491</v>
      </c>
      <c r="I27" s="96">
        <f t="shared" si="3"/>
        <v>1083928</v>
      </c>
      <c r="J27" s="96">
        <f t="shared" si="2"/>
        <v>6286782</v>
      </c>
      <c r="K27" s="44"/>
    </row>
    <row r="28" spans="1:11" ht="43.5" customHeight="1" x14ac:dyDescent="0.25">
      <c r="A28" s="480">
        <v>18</v>
      </c>
      <c r="B28" s="483" t="s">
        <v>155</v>
      </c>
      <c r="C28" s="237" t="s">
        <v>167</v>
      </c>
      <c r="D28" s="236">
        <v>108</v>
      </c>
      <c r="E28" s="76"/>
      <c r="F28" s="239"/>
      <c r="G28" s="96">
        <f t="shared" si="0"/>
        <v>0</v>
      </c>
      <c r="H28" s="96">
        <f t="shared" si="1"/>
        <v>0</v>
      </c>
      <c r="I28" s="96">
        <f t="shared" si="3"/>
        <v>0</v>
      </c>
      <c r="J28" s="96">
        <f t="shared" si="2"/>
        <v>0</v>
      </c>
      <c r="K28" s="44"/>
    </row>
    <row r="29" spans="1:11" ht="145.5" customHeight="1" x14ac:dyDescent="0.25">
      <c r="A29" s="481"/>
      <c r="B29" s="484"/>
      <c r="C29" s="237" t="s">
        <v>146</v>
      </c>
      <c r="D29" s="236">
        <v>19</v>
      </c>
      <c r="E29" s="76" t="s">
        <v>275</v>
      </c>
      <c r="F29" s="239">
        <f>VLOOKUP(E29,$E$7:F23:$F$12,2,0)</f>
        <v>5.0199999999999996</v>
      </c>
      <c r="G29" s="96">
        <f t="shared" si="0"/>
        <v>89757600</v>
      </c>
      <c r="H29" s="96">
        <f t="shared" si="1"/>
        <v>168775</v>
      </c>
      <c r="I29" s="96">
        <f t="shared" si="3"/>
        <v>801681</v>
      </c>
      <c r="J29" s="96">
        <f t="shared" si="2"/>
        <v>4649751</v>
      </c>
      <c r="K29" s="44"/>
    </row>
    <row r="30" spans="1:11" ht="43.5" customHeight="1" x14ac:dyDescent="0.25">
      <c r="A30" s="481"/>
      <c r="B30" s="484"/>
      <c r="C30" s="237" t="s">
        <v>147</v>
      </c>
      <c r="D30" s="236">
        <v>8</v>
      </c>
      <c r="E30" s="76" t="s">
        <v>275</v>
      </c>
      <c r="F30" s="239">
        <f>VLOOKUP(E30,$E$7:F24:$F$12,2,0)</f>
        <v>5.0199999999999996</v>
      </c>
      <c r="G30" s="96">
        <f t="shared" si="0"/>
        <v>89757600</v>
      </c>
      <c r="H30" s="96">
        <f t="shared" si="1"/>
        <v>168775</v>
      </c>
      <c r="I30" s="96">
        <f t="shared" si="3"/>
        <v>337550</v>
      </c>
      <c r="J30" s="96">
        <f t="shared" si="2"/>
        <v>1957790</v>
      </c>
      <c r="K30" s="44"/>
    </row>
    <row r="31" spans="1:11" ht="63" customHeight="1" x14ac:dyDescent="0.25">
      <c r="A31" s="481"/>
      <c r="B31" s="484"/>
      <c r="C31" s="237" t="s">
        <v>148</v>
      </c>
      <c r="D31" s="236">
        <v>8</v>
      </c>
      <c r="E31" s="76" t="s">
        <v>275</v>
      </c>
      <c r="F31" s="239">
        <f>VLOOKUP(E31,$E$7:F25:$F$12,2,0)</f>
        <v>5.0199999999999996</v>
      </c>
      <c r="G31" s="96">
        <f t="shared" si="0"/>
        <v>89757600</v>
      </c>
      <c r="H31" s="96">
        <f t="shared" si="1"/>
        <v>168775</v>
      </c>
      <c r="I31" s="96">
        <f t="shared" si="3"/>
        <v>337550</v>
      </c>
      <c r="J31" s="96">
        <f t="shared" si="2"/>
        <v>1957790</v>
      </c>
      <c r="K31" s="44"/>
    </row>
    <row r="32" spans="1:11" ht="113.25" customHeight="1" x14ac:dyDescent="0.25">
      <c r="A32" s="481"/>
      <c r="B32" s="484"/>
      <c r="C32" s="237" t="s">
        <v>149</v>
      </c>
      <c r="D32" s="236">
        <v>16</v>
      </c>
      <c r="E32" s="76" t="s">
        <v>275</v>
      </c>
      <c r="F32" s="239">
        <f>VLOOKUP(E32,$E$7:F26:$F$12,2,0)</f>
        <v>5.0199999999999996</v>
      </c>
      <c r="G32" s="96">
        <f t="shared" si="0"/>
        <v>89757600</v>
      </c>
      <c r="H32" s="96">
        <f t="shared" si="1"/>
        <v>168775</v>
      </c>
      <c r="I32" s="96">
        <f t="shared" si="3"/>
        <v>675100</v>
      </c>
      <c r="J32" s="96">
        <f t="shared" si="2"/>
        <v>3915580</v>
      </c>
      <c r="K32" s="44"/>
    </row>
    <row r="33" spans="1:11" ht="42.75" customHeight="1" x14ac:dyDescent="0.25">
      <c r="A33" s="481"/>
      <c r="B33" s="484"/>
      <c r="C33" s="237" t="s">
        <v>150</v>
      </c>
      <c r="D33" s="236">
        <v>8</v>
      </c>
      <c r="E33" s="76" t="s">
        <v>275</v>
      </c>
      <c r="F33" s="239">
        <f>VLOOKUP(E33,$E$7:F27:$F$12,2,0)</f>
        <v>5.0199999999999996</v>
      </c>
      <c r="G33" s="96">
        <f t="shared" si="0"/>
        <v>89757600</v>
      </c>
      <c r="H33" s="96">
        <f t="shared" si="1"/>
        <v>168775</v>
      </c>
      <c r="I33" s="96">
        <f t="shared" si="3"/>
        <v>337550</v>
      </c>
      <c r="J33" s="96">
        <f t="shared" si="2"/>
        <v>1957790</v>
      </c>
      <c r="K33" s="44"/>
    </row>
    <row r="34" spans="1:11" ht="37.5" customHeight="1" x14ac:dyDescent="0.25">
      <c r="A34" s="481"/>
      <c r="B34" s="484"/>
      <c r="C34" s="237" t="s">
        <v>151</v>
      </c>
      <c r="D34" s="236">
        <v>8</v>
      </c>
      <c r="E34" s="76" t="s">
        <v>275</v>
      </c>
      <c r="F34" s="239">
        <f>VLOOKUP(E34,$E$7:F28:$F$12,2,0)</f>
        <v>5.0199999999999996</v>
      </c>
      <c r="G34" s="96">
        <f t="shared" si="0"/>
        <v>89757600</v>
      </c>
      <c r="H34" s="96">
        <f t="shared" si="1"/>
        <v>168775</v>
      </c>
      <c r="I34" s="96">
        <f t="shared" si="3"/>
        <v>337550</v>
      </c>
      <c r="J34" s="96">
        <f t="shared" si="2"/>
        <v>1957790</v>
      </c>
      <c r="K34" s="44"/>
    </row>
    <row r="35" spans="1:11" ht="122.25" customHeight="1" x14ac:dyDescent="0.25">
      <c r="A35" s="482"/>
      <c r="B35" s="485"/>
      <c r="C35" s="237" t="s">
        <v>152</v>
      </c>
      <c r="D35" s="236">
        <v>41</v>
      </c>
      <c r="E35" s="76" t="s">
        <v>275</v>
      </c>
      <c r="F35" s="239">
        <f>VLOOKUP(E35,$E$7:F29:$F$12,2,0)</f>
        <v>5.0199999999999996</v>
      </c>
      <c r="G35" s="96">
        <f t="shared" si="0"/>
        <v>89757600</v>
      </c>
      <c r="H35" s="96">
        <f t="shared" si="1"/>
        <v>168775</v>
      </c>
      <c r="I35" s="96">
        <f t="shared" si="3"/>
        <v>1729944</v>
      </c>
      <c r="J35" s="96">
        <f t="shared" si="2"/>
        <v>10033674</v>
      </c>
      <c r="K35" s="44"/>
    </row>
    <row r="36" spans="1:11" ht="47.25" customHeight="1" x14ac:dyDescent="0.25">
      <c r="A36" s="480">
        <v>19</v>
      </c>
      <c r="B36" s="483" t="s">
        <v>156</v>
      </c>
      <c r="C36" s="237" t="s">
        <v>153</v>
      </c>
      <c r="D36" s="236">
        <v>153</v>
      </c>
      <c r="E36" s="76"/>
      <c r="F36" s="239"/>
      <c r="G36" s="96">
        <f t="shared" si="0"/>
        <v>0</v>
      </c>
      <c r="H36" s="96">
        <f t="shared" si="1"/>
        <v>0</v>
      </c>
      <c r="I36" s="96">
        <f t="shared" si="3"/>
        <v>0</v>
      </c>
      <c r="J36" s="96">
        <f t="shared" si="2"/>
        <v>0</v>
      </c>
      <c r="K36" s="44"/>
    </row>
    <row r="37" spans="1:11" ht="55.5" customHeight="1" x14ac:dyDescent="0.25">
      <c r="A37" s="481"/>
      <c r="B37" s="484"/>
      <c r="C37" s="237" t="s">
        <v>154</v>
      </c>
      <c r="D37" s="236">
        <v>16</v>
      </c>
      <c r="E37" s="76" t="s">
        <v>277</v>
      </c>
      <c r="F37" s="239">
        <f>VLOOKUP(E37,$E$7:F31:$F$12,2,0)</f>
        <v>3.25</v>
      </c>
      <c r="G37" s="96">
        <f t="shared" si="0"/>
        <v>58110000</v>
      </c>
      <c r="H37" s="96">
        <f t="shared" si="1"/>
        <v>109267</v>
      </c>
      <c r="I37" s="96">
        <f t="shared" si="3"/>
        <v>437068</v>
      </c>
      <c r="J37" s="96">
        <f t="shared" si="2"/>
        <v>2534994</v>
      </c>
      <c r="K37" s="44"/>
    </row>
    <row r="38" spans="1:11" ht="57.75" customHeight="1" x14ac:dyDescent="0.25">
      <c r="A38" s="481"/>
      <c r="B38" s="484"/>
      <c r="C38" s="237" t="s">
        <v>157</v>
      </c>
      <c r="D38" s="236">
        <v>8</v>
      </c>
      <c r="E38" s="76" t="s">
        <v>277</v>
      </c>
      <c r="F38" s="239">
        <f>VLOOKUP(E38,$E$7:F32:$F$12,2,0)</f>
        <v>3.25</v>
      </c>
      <c r="G38" s="96">
        <f t="shared" si="0"/>
        <v>58110000</v>
      </c>
      <c r="H38" s="96">
        <f t="shared" si="1"/>
        <v>109267</v>
      </c>
      <c r="I38" s="96">
        <f t="shared" si="3"/>
        <v>218534</v>
      </c>
      <c r="J38" s="96">
        <f t="shared" si="2"/>
        <v>1267497</v>
      </c>
      <c r="K38" s="44"/>
    </row>
    <row r="39" spans="1:11" ht="117.75" customHeight="1" x14ac:dyDescent="0.25">
      <c r="A39" s="481"/>
      <c r="B39" s="484"/>
      <c r="C39" s="237" t="s">
        <v>168</v>
      </c>
      <c r="D39" s="236">
        <v>24</v>
      </c>
      <c r="E39" s="76" t="s">
        <v>277</v>
      </c>
      <c r="F39" s="239">
        <f>VLOOKUP(E39,$E$7:F33:$F$12,2,0)</f>
        <v>3.25</v>
      </c>
      <c r="G39" s="96">
        <f t="shared" si="0"/>
        <v>58110000</v>
      </c>
      <c r="H39" s="96">
        <f t="shared" si="1"/>
        <v>109267</v>
      </c>
      <c r="I39" s="96">
        <f t="shared" si="3"/>
        <v>655602</v>
      </c>
      <c r="J39" s="96">
        <f t="shared" si="2"/>
        <v>3802492</v>
      </c>
      <c r="K39" s="44"/>
    </row>
    <row r="40" spans="1:11" ht="64.5" customHeight="1" x14ac:dyDescent="0.25">
      <c r="A40" s="481"/>
      <c r="B40" s="484"/>
      <c r="C40" s="237" t="s">
        <v>158</v>
      </c>
      <c r="D40" s="236">
        <v>8</v>
      </c>
      <c r="E40" s="76" t="s">
        <v>277</v>
      </c>
      <c r="F40" s="239">
        <f>VLOOKUP(E40,$E$7:F34:$F$12,2,0)</f>
        <v>3.25</v>
      </c>
      <c r="G40" s="96">
        <f t="shared" si="0"/>
        <v>58110000</v>
      </c>
      <c r="H40" s="96">
        <f t="shared" si="1"/>
        <v>109267</v>
      </c>
      <c r="I40" s="96">
        <f t="shared" si="3"/>
        <v>218534</v>
      </c>
      <c r="J40" s="96">
        <f t="shared" si="2"/>
        <v>1267497</v>
      </c>
      <c r="K40" s="44"/>
    </row>
    <row r="41" spans="1:11" ht="42" customHeight="1" x14ac:dyDescent="0.25">
      <c r="A41" s="481"/>
      <c r="B41" s="484"/>
      <c r="C41" s="237" t="s">
        <v>159</v>
      </c>
      <c r="D41" s="236">
        <v>12</v>
      </c>
      <c r="E41" s="76" t="s">
        <v>277</v>
      </c>
      <c r="F41" s="239">
        <f>VLOOKUP(E41,$E$7:F35:$F$12,2,0)</f>
        <v>3.25</v>
      </c>
      <c r="G41" s="96">
        <f t="shared" si="0"/>
        <v>58110000</v>
      </c>
      <c r="H41" s="96">
        <f t="shared" si="1"/>
        <v>109267</v>
      </c>
      <c r="I41" s="96">
        <f t="shared" si="3"/>
        <v>327801</v>
      </c>
      <c r="J41" s="96">
        <f t="shared" si="2"/>
        <v>1901246</v>
      </c>
      <c r="K41" s="44"/>
    </row>
    <row r="42" spans="1:11" ht="66.75" customHeight="1" x14ac:dyDescent="0.25">
      <c r="A42" s="481"/>
      <c r="B42" s="484"/>
      <c r="C42" s="237" t="s">
        <v>160</v>
      </c>
      <c r="D42" s="236">
        <v>8</v>
      </c>
      <c r="E42" s="76" t="s">
        <v>277</v>
      </c>
      <c r="F42" s="239">
        <f>VLOOKUP(E42,$E$7:F36:$F$12,2,0)</f>
        <v>3.25</v>
      </c>
      <c r="G42" s="96">
        <f t="shared" si="0"/>
        <v>58110000</v>
      </c>
      <c r="H42" s="96">
        <f t="shared" si="1"/>
        <v>109267</v>
      </c>
      <c r="I42" s="96">
        <f t="shared" si="3"/>
        <v>218534</v>
      </c>
      <c r="J42" s="96">
        <f t="shared" si="2"/>
        <v>1267497</v>
      </c>
      <c r="K42" s="44"/>
    </row>
    <row r="43" spans="1:11" ht="75" x14ac:dyDescent="0.25">
      <c r="A43" s="481"/>
      <c r="B43" s="484"/>
      <c r="C43" s="237" t="s">
        <v>161</v>
      </c>
      <c r="D43" s="236">
        <v>8</v>
      </c>
      <c r="E43" s="76" t="s">
        <v>277</v>
      </c>
      <c r="F43" s="239">
        <f>VLOOKUP(E43,$E$7:F37:$F$12,2,0)</f>
        <v>3.25</v>
      </c>
      <c r="G43" s="96">
        <f t="shared" si="0"/>
        <v>58110000</v>
      </c>
      <c r="H43" s="96">
        <f t="shared" si="1"/>
        <v>109267</v>
      </c>
      <c r="I43" s="96">
        <f t="shared" si="3"/>
        <v>218534</v>
      </c>
      <c r="J43" s="96">
        <f t="shared" si="2"/>
        <v>1267497</v>
      </c>
      <c r="K43" s="44"/>
    </row>
    <row r="44" spans="1:11" ht="61.5" customHeight="1" x14ac:dyDescent="0.25">
      <c r="A44" s="481"/>
      <c r="B44" s="484"/>
      <c r="C44" s="237" t="s">
        <v>162</v>
      </c>
      <c r="D44" s="236">
        <v>8</v>
      </c>
      <c r="E44" s="76" t="s">
        <v>277</v>
      </c>
      <c r="F44" s="239">
        <f>VLOOKUP(E44,$E$7:F38:$F$12,2,0)</f>
        <v>3.25</v>
      </c>
      <c r="G44" s="96">
        <f t="shared" si="0"/>
        <v>58110000</v>
      </c>
      <c r="H44" s="96">
        <f t="shared" si="1"/>
        <v>109267</v>
      </c>
      <c r="I44" s="96">
        <f t="shared" si="3"/>
        <v>218534</v>
      </c>
      <c r="J44" s="96">
        <f t="shared" si="2"/>
        <v>1267497</v>
      </c>
      <c r="K44" s="44"/>
    </row>
    <row r="45" spans="1:11" ht="57" customHeight="1" x14ac:dyDescent="0.25">
      <c r="A45" s="481"/>
      <c r="B45" s="484"/>
      <c r="C45" s="237" t="s">
        <v>163</v>
      </c>
      <c r="D45" s="236">
        <v>12</v>
      </c>
      <c r="E45" s="76" t="s">
        <v>277</v>
      </c>
      <c r="F45" s="239">
        <f>VLOOKUP(E45,$E$7:F39:$F$12,2,0)</f>
        <v>3.25</v>
      </c>
      <c r="G45" s="96">
        <f t="shared" si="0"/>
        <v>58110000</v>
      </c>
      <c r="H45" s="96">
        <f t="shared" si="1"/>
        <v>109267</v>
      </c>
      <c r="I45" s="96">
        <f t="shared" si="3"/>
        <v>327801</v>
      </c>
      <c r="J45" s="96">
        <f t="shared" si="2"/>
        <v>1901246</v>
      </c>
      <c r="K45" s="44"/>
    </row>
    <row r="46" spans="1:11" ht="25.5" customHeight="1" x14ac:dyDescent="0.25">
      <c r="A46" s="481"/>
      <c r="B46" s="484"/>
      <c r="C46" s="237" t="s">
        <v>164</v>
      </c>
      <c r="D46" s="236">
        <v>8</v>
      </c>
      <c r="E46" s="76" t="s">
        <v>277</v>
      </c>
      <c r="F46" s="239">
        <f>VLOOKUP(E46,$E$7:F40:$F$12,2,0)</f>
        <v>3.25</v>
      </c>
      <c r="G46" s="96">
        <f t="shared" si="0"/>
        <v>58110000</v>
      </c>
      <c r="H46" s="96">
        <f t="shared" si="1"/>
        <v>109267</v>
      </c>
      <c r="I46" s="96">
        <f t="shared" si="3"/>
        <v>218534</v>
      </c>
      <c r="J46" s="96">
        <f t="shared" si="2"/>
        <v>1267497</v>
      </c>
      <c r="K46" s="44"/>
    </row>
    <row r="47" spans="1:11" ht="43.5" customHeight="1" x14ac:dyDescent="0.25">
      <c r="A47" s="481"/>
      <c r="B47" s="484"/>
      <c r="C47" s="237" t="s">
        <v>165</v>
      </c>
      <c r="D47" s="236">
        <v>25</v>
      </c>
      <c r="E47" s="76" t="s">
        <v>277</v>
      </c>
      <c r="F47" s="239">
        <f>VLOOKUP(E47,$E$7:F41:$F$12,2,0)</f>
        <v>3.25</v>
      </c>
      <c r="G47" s="96">
        <f t="shared" si="0"/>
        <v>58110000</v>
      </c>
      <c r="H47" s="96">
        <f t="shared" si="1"/>
        <v>109267</v>
      </c>
      <c r="I47" s="96">
        <f t="shared" si="3"/>
        <v>682919</v>
      </c>
      <c r="J47" s="96">
        <f t="shared" si="2"/>
        <v>3960929</v>
      </c>
      <c r="K47" s="44"/>
    </row>
    <row r="48" spans="1:11" ht="21.75" customHeight="1" x14ac:dyDescent="0.25">
      <c r="A48" s="482"/>
      <c r="B48" s="485"/>
      <c r="C48" s="237" t="s">
        <v>166</v>
      </c>
      <c r="D48" s="236">
        <v>16</v>
      </c>
      <c r="E48" s="76" t="s">
        <v>277</v>
      </c>
      <c r="F48" s="239">
        <f>VLOOKUP(E48,$E$7:F42:$F$12,2,0)</f>
        <v>3.25</v>
      </c>
      <c r="G48" s="96">
        <f t="shared" si="0"/>
        <v>58110000</v>
      </c>
      <c r="H48" s="96">
        <f t="shared" si="1"/>
        <v>109267</v>
      </c>
      <c r="I48" s="96">
        <f t="shared" si="3"/>
        <v>437068</v>
      </c>
      <c r="J48" s="96">
        <f t="shared" si="2"/>
        <v>2534994</v>
      </c>
      <c r="K48" s="44"/>
    </row>
    <row r="49" spans="1:11" ht="43.5" customHeight="1" x14ac:dyDescent="0.25">
      <c r="A49" s="480">
        <v>20</v>
      </c>
      <c r="B49" s="483" t="s">
        <v>180</v>
      </c>
      <c r="C49" s="237" t="s">
        <v>169</v>
      </c>
      <c r="D49" s="236">
        <v>401</v>
      </c>
      <c r="E49" s="76"/>
      <c r="F49" s="239"/>
      <c r="G49" s="96">
        <f t="shared" si="0"/>
        <v>0</v>
      </c>
      <c r="H49" s="96">
        <f t="shared" si="1"/>
        <v>0</v>
      </c>
      <c r="I49" s="96">
        <f t="shared" si="3"/>
        <v>0</v>
      </c>
      <c r="J49" s="96">
        <f t="shared" si="2"/>
        <v>0</v>
      </c>
      <c r="K49" s="44"/>
    </row>
    <row r="50" spans="1:11" ht="69" customHeight="1" x14ac:dyDescent="0.25">
      <c r="A50" s="481"/>
      <c r="B50" s="484"/>
      <c r="C50" s="237" t="s">
        <v>170</v>
      </c>
      <c r="D50" s="236">
        <v>16</v>
      </c>
      <c r="E50" s="76" t="s">
        <v>278</v>
      </c>
      <c r="F50" s="239">
        <f>VLOOKUP(E50,$E$7:F44:$F$12,2,0)</f>
        <v>4.38</v>
      </c>
      <c r="G50" s="96">
        <f t="shared" si="0"/>
        <v>78314400</v>
      </c>
      <c r="H50" s="96">
        <f t="shared" si="1"/>
        <v>147258</v>
      </c>
      <c r="I50" s="96">
        <f t="shared" si="3"/>
        <v>589032</v>
      </c>
      <c r="J50" s="96">
        <f t="shared" si="2"/>
        <v>3416386</v>
      </c>
      <c r="K50" s="44"/>
    </row>
    <row r="51" spans="1:11" ht="70.5" customHeight="1" x14ac:dyDescent="0.25">
      <c r="A51" s="481"/>
      <c r="B51" s="484"/>
      <c r="C51" s="237" t="s">
        <v>171</v>
      </c>
      <c r="D51" s="236">
        <v>40</v>
      </c>
      <c r="E51" s="76" t="s">
        <v>278</v>
      </c>
      <c r="F51" s="239">
        <f>VLOOKUP(E51,$E$7:F45:$F$12,2,0)</f>
        <v>4.38</v>
      </c>
      <c r="G51" s="96">
        <f t="shared" si="0"/>
        <v>78314400</v>
      </c>
      <c r="H51" s="96">
        <f t="shared" si="1"/>
        <v>147258</v>
      </c>
      <c r="I51" s="96">
        <f t="shared" si="3"/>
        <v>1472580</v>
      </c>
      <c r="J51" s="96">
        <f t="shared" si="2"/>
        <v>8540964</v>
      </c>
      <c r="K51" s="44"/>
    </row>
    <row r="52" spans="1:11" ht="78" customHeight="1" x14ac:dyDescent="0.25">
      <c r="A52" s="481"/>
      <c r="B52" s="484"/>
      <c r="C52" s="237" t="s">
        <v>172</v>
      </c>
      <c r="D52" s="236">
        <v>24</v>
      </c>
      <c r="E52" s="76" t="s">
        <v>278</v>
      </c>
      <c r="F52" s="239">
        <f>VLOOKUP(E52,$E$7:F46:$F$12,2,0)</f>
        <v>4.38</v>
      </c>
      <c r="G52" s="96">
        <f t="shared" si="0"/>
        <v>78314400</v>
      </c>
      <c r="H52" s="96">
        <f t="shared" si="1"/>
        <v>147258</v>
      </c>
      <c r="I52" s="96">
        <f t="shared" si="3"/>
        <v>883548</v>
      </c>
      <c r="J52" s="96">
        <f t="shared" si="2"/>
        <v>5124578</v>
      </c>
      <c r="K52" s="44"/>
    </row>
    <row r="53" spans="1:11" ht="93.75" x14ac:dyDescent="0.25">
      <c r="A53" s="481"/>
      <c r="B53" s="484"/>
      <c r="C53" s="237" t="s">
        <v>173</v>
      </c>
      <c r="D53" s="236">
        <v>56</v>
      </c>
      <c r="E53" s="76" t="s">
        <v>278</v>
      </c>
      <c r="F53" s="239">
        <f>VLOOKUP(E53,$E$7:F47:$F$12,2,0)</f>
        <v>4.38</v>
      </c>
      <c r="G53" s="96">
        <f t="shared" si="0"/>
        <v>78314400</v>
      </c>
      <c r="H53" s="96">
        <f t="shared" si="1"/>
        <v>147258</v>
      </c>
      <c r="I53" s="96">
        <f t="shared" si="3"/>
        <v>2061612</v>
      </c>
      <c r="J53" s="96">
        <f t="shared" si="2"/>
        <v>11957350</v>
      </c>
      <c r="K53" s="44"/>
    </row>
    <row r="54" spans="1:11" ht="75" x14ac:dyDescent="0.25">
      <c r="A54" s="481"/>
      <c r="B54" s="484"/>
      <c r="C54" s="237" t="s">
        <v>174</v>
      </c>
      <c r="D54" s="236">
        <v>40</v>
      </c>
      <c r="E54" s="76" t="s">
        <v>278</v>
      </c>
      <c r="F54" s="239">
        <f>VLOOKUP(E54,$E$7:F48:$F$12,2,0)</f>
        <v>4.38</v>
      </c>
      <c r="G54" s="96">
        <f t="shared" si="0"/>
        <v>78314400</v>
      </c>
      <c r="H54" s="96">
        <f t="shared" si="1"/>
        <v>147258</v>
      </c>
      <c r="I54" s="96">
        <f t="shared" si="3"/>
        <v>1472580</v>
      </c>
      <c r="J54" s="96">
        <f t="shared" si="2"/>
        <v>8540964</v>
      </c>
      <c r="K54" s="44"/>
    </row>
    <row r="55" spans="1:11" ht="37.5" x14ac:dyDescent="0.25">
      <c r="A55" s="481"/>
      <c r="B55" s="484"/>
      <c r="C55" s="237" t="s">
        <v>1007</v>
      </c>
      <c r="D55" s="236">
        <v>24</v>
      </c>
      <c r="E55" s="76" t="s">
        <v>278</v>
      </c>
      <c r="F55" s="239">
        <f>VLOOKUP(E55,$E$7:F49:$F$12,2,0)</f>
        <v>4.38</v>
      </c>
      <c r="G55" s="96">
        <f t="shared" si="0"/>
        <v>78314400</v>
      </c>
      <c r="H55" s="96">
        <f t="shared" si="1"/>
        <v>147258</v>
      </c>
      <c r="I55" s="96">
        <f t="shared" si="3"/>
        <v>883548</v>
      </c>
      <c r="J55" s="96">
        <f t="shared" si="2"/>
        <v>5124578</v>
      </c>
      <c r="K55" s="44"/>
    </row>
    <row r="56" spans="1:11" ht="75" x14ac:dyDescent="0.25">
      <c r="A56" s="481"/>
      <c r="B56" s="484"/>
      <c r="C56" s="237" t="s">
        <v>175</v>
      </c>
      <c r="D56" s="236">
        <v>74</v>
      </c>
      <c r="E56" s="76" t="s">
        <v>278</v>
      </c>
      <c r="F56" s="239">
        <f>VLOOKUP(E56,$E$7:F50:$F$12,2,0)</f>
        <v>4.38</v>
      </c>
      <c r="G56" s="96">
        <f t="shared" si="0"/>
        <v>78314400</v>
      </c>
      <c r="H56" s="96">
        <f t="shared" si="1"/>
        <v>147258</v>
      </c>
      <c r="I56" s="96">
        <f t="shared" si="3"/>
        <v>2724273</v>
      </c>
      <c r="J56" s="96">
        <f t="shared" si="2"/>
        <v>15800783</v>
      </c>
      <c r="K56" s="44"/>
    </row>
    <row r="57" spans="1:11" ht="56.25" x14ac:dyDescent="0.25">
      <c r="A57" s="481"/>
      <c r="B57" s="484"/>
      <c r="C57" s="237" t="s">
        <v>176</v>
      </c>
      <c r="D57" s="236">
        <v>24</v>
      </c>
      <c r="E57" s="76" t="s">
        <v>278</v>
      </c>
      <c r="F57" s="239">
        <f>VLOOKUP(E57,$E$7:F51:$F$12,2,0)</f>
        <v>4.38</v>
      </c>
      <c r="G57" s="96">
        <f t="shared" si="0"/>
        <v>78314400</v>
      </c>
      <c r="H57" s="96">
        <f t="shared" si="1"/>
        <v>147258</v>
      </c>
      <c r="I57" s="96">
        <f t="shared" si="3"/>
        <v>883548</v>
      </c>
      <c r="J57" s="96">
        <f t="shared" si="2"/>
        <v>5124578</v>
      </c>
      <c r="K57" s="44"/>
    </row>
    <row r="58" spans="1:11" ht="37.5" x14ac:dyDescent="0.25">
      <c r="A58" s="481"/>
      <c r="B58" s="484"/>
      <c r="C58" s="237" t="s">
        <v>177</v>
      </c>
      <c r="D58" s="236">
        <v>21</v>
      </c>
      <c r="E58" s="76" t="s">
        <v>278</v>
      </c>
      <c r="F58" s="239">
        <f>VLOOKUP(E58,$E$7:F52:$F$12,2,0)</f>
        <v>4.38</v>
      </c>
      <c r="G58" s="96">
        <f t="shared" si="0"/>
        <v>78314400</v>
      </c>
      <c r="H58" s="96">
        <f t="shared" si="1"/>
        <v>147258</v>
      </c>
      <c r="I58" s="96">
        <f t="shared" si="3"/>
        <v>773105</v>
      </c>
      <c r="J58" s="96">
        <f t="shared" si="2"/>
        <v>4484007</v>
      </c>
      <c r="K58" s="44"/>
    </row>
    <row r="59" spans="1:11" ht="37.5" x14ac:dyDescent="0.25">
      <c r="A59" s="481"/>
      <c r="B59" s="484"/>
      <c r="C59" s="237" t="s">
        <v>178</v>
      </c>
      <c r="D59" s="236">
        <v>50</v>
      </c>
      <c r="E59" s="76" t="s">
        <v>278</v>
      </c>
      <c r="F59" s="239">
        <f>VLOOKUP(E59,$E$7:F53:$F$12,2,0)</f>
        <v>4.38</v>
      </c>
      <c r="G59" s="96">
        <f t="shared" si="0"/>
        <v>78314400</v>
      </c>
      <c r="H59" s="96">
        <f t="shared" si="1"/>
        <v>147258</v>
      </c>
      <c r="I59" s="96">
        <f t="shared" si="3"/>
        <v>1840725</v>
      </c>
      <c r="J59" s="96">
        <f t="shared" si="2"/>
        <v>10676205</v>
      </c>
      <c r="K59" s="44"/>
    </row>
    <row r="60" spans="1:11" ht="37.5" x14ac:dyDescent="0.25">
      <c r="A60" s="482"/>
      <c r="B60" s="485"/>
      <c r="C60" s="237" t="s">
        <v>179</v>
      </c>
      <c r="D60" s="236">
        <v>32</v>
      </c>
      <c r="E60" s="76" t="s">
        <v>278</v>
      </c>
      <c r="F60" s="239">
        <f>VLOOKUP(E60,$E$7:F54:$F$12,2,0)</f>
        <v>4.38</v>
      </c>
      <c r="G60" s="96">
        <f t="shared" si="0"/>
        <v>78314400</v>
      </c>
      <c r="H60" s="96">
        <f t="shared" si="1"/>
        <v>147258</v>
      </c>
      <c r="I60" s="96">
        <f t="shared" si="3"/>
        <v>1178064</v>
      </c>
      <c r="J60" s="96">
        <f t="shared" si="2"/>
        <v>6832771</v>
      </c>
      <c r="K60" s="44"/>
    </row>
    <row r="61" spans="1:11" ht="37.5" x14ac:dyDescent="0.25">
      <c r="A61" s="480">
        <v>21</v>
      </c>
      <c r="B61" s="483" t="s">
        <v>194</v>
      </c>
      <c r="C61" s="237" t="s">
        <v>181</v>
      </c>
      <c r="D61" s="236">
        <v>322</v>
      </c>
      <c r="E61" s="76"/>
      <c r="F61" s="239"/>
      <c r="G61" s="96">
        <f t="shared" si="0"/>
        <v>0</v>
      </c>
      <c r="H61" s="96">
        <f t="shared" si="1"/>
        <v>0</v>
      </c>
      <c r="I61" s="96">
        <f t="shared" si="3"/>
        <v>0</v>
      </c>
      <c r="J61" s="96">
        <f t="shared" si="2"/>
        <v>0</v>
      </c>
      <c r="K61" s="44"/>
    </row>
    <row r="62" spans="1:11" ht="75" x14ac:dyDescent="0.25">
      <c r="A62" s="481"/>
      <c r="B62" s="484"/>
      <c r="C62" s="237" t="s">
        <v>182</v>
      </c>
      <c r="D62" s="236">
        <v>16</v>
      </c>
      <c r="E62" s="76" t="s">
        <v>277</v>
      </c>
      <c r="F62" s="239">
        <f>VLOOKUP(E62,$E$7:F56:$F$12,2,0)</f>
        <v>3.25</v>
      </c>
      <c r="G62" s="96">
        <f t="shared" si="0"/>
        <v>58110000</v>
      </c>
      <c r="H62" s="96">
        <f t="shared" si="1"/>
        <v>109267</v>
      </c>
      <c r="I62" s="96">
        <f t="shared" si="3"/>
        <v>437068</v>
      </c>
      <c r="J62" s="96">
        <f t="shared" si="2"/>
        <v>2534994</v>
      </c>
      <c r="K62" s="44"/>
    </row>
    <row r="63" spans="1:11" ht="112.5" x14ac:dyDescent="0.25">
      <c r="A63" s="481"/>
      <c r="B63" s="484"/>
      <c r="C63" s="237" t="s">
        <v>183</v>
      </c>
      <c r="D63" s="236">
        <v>72</v>
      </c>
      <c r="E63" s="76" t="s">
        <v>277</v>
      </c>
      <c r="F63" s="239">
        <f>VLOOKUP(E63,$E$7:F57:$F$12,2,0)</f>
        <v>3.25</v>
      </c>
      <c r="G63" s="96">
        <f t="shared" si="0"/>
        <v>58110000</v>
      </c>
      <c r="H63" s="96">
        <f t="shared" si="1"/>
        <v>109267</v>
      </c>
      <c r="I63" s="96">
        <f t="shared" si="3"/>
        <v>1966806</v>
      </c>
      <c r="J63" s="96">
        <f t="shared" si="2"/>
        <v>11407475</v>
      </c>
      <c r="K63" s="44"/>
    </row>
    <row r="64" spans="1:11" ht="56.25" x14ac:dyDescent="0.25">
      <c r="A64" s="481"/>
      <c r="B64" s="484"/>
      <c r="C64" s="237" t="s">
        <v>184</v>
      </c>
      <c r="D64" s="236">
        <v>32</v>
      </c>
      <c r="E64" s="76" t="s">
        <v>277</v>
      </c>
      <c r="F64" s="239">
        <f>VLOOKUP(E64,$E$7:F58:$F$12,2,0)</f>
        <v>3.25</v>
      </c>
      <c r="G64" s="96">
        <f t="shared" si="0"/>
        <v>58110000</v>
      </c>
      <c r="H64" s="96">
        <f t="shared" si="1"/>
        <v>109267</v>
      </c>
      <c r="I64" s="96">
        <f t="shared" si="3"/>
        <v>874136</v>
      </c>
      <c r="J64" s="96">
        <f t="shared" si="2"/>
        <v>5069989</v>
      </c>
      <c r="K64" s="44"/>
    </row>
    <row r="65" spans="1:11" ht="37.5" x14ac:dyDescent="0.25">
      <c r="A65" s="481"/>
      <c r="B65" s="484"/>
      <c r="C65" s="237" t="s">
        <v>185</v>
      </c>
      <c r="D65" s="236">
        <v>8</v>
      </c>
      <c r="E65" s="76" t="s">
        <v>277</v>
      </c>
      <c r="F65" s="239">
        <f>VLOOKUP(E65,$E$7:F59:$F$12,2,0)</f>
        <v>3.25</v>
      </c>
      <c r="G65" s="96">
        <f t="shared" si="0"/>
        <v>58110000</v>
      </c>
      <c r="H65" s="96">
        <f t="shared" si="1"/>
        <v>109267</v>
      </c>
      <c r="I65" s="96">
        <f t="shared" si="3"/>
        <v>218534</v>
      </c>
      <c r="J65" s="96">
        <f t="shared" si="2"/>
        <v>1267497</v>
      </c>
      <c r="K65" s="44"/>
    </row>
    <row r="66" spans="1:11" ht="112.5" customHeight="1" x14ac:dyDescent="0.25">
      <c r="A66" s="481"/>
      <c r="B66" s="484"/>
      <c r="C66" s="237" t="s">
        <v>186</v>
      </c>
      <c r="D66" s="236">
        <v>40</v>
      </c>
      <c r="E66" s="76" t="s">
        <v>277</v>
      </c>
      <c r="F66" s="239">
        <f>VLOOKUP(E66,$E$7:F60:$F$12,2,0)</f>
        <v>3.25</v>
      </c>
      <c r="G66" s="96">
        <f t="shared" si="0"/>
        <v>58110000</v>
      </c>
      <c r="H66" s="96">
        <f t="shared" si="1"/>
        <v>109267</v>
      </c>
      <c r="I66" s="96">
        <f t="shared" si="3"/>
        <v>1092670</v>
      </c>
      <c r="J66" s="96">
        <f t="shared" si="2"/>
        <v>6337486</v>
      </c>
      <c r="K66" s="44"/>
    </row>
    <row r="67" spans="1:11" ht="56.25" x14ac:dyDescent="0.25">
      <c r="A67" s="481"/>
      <c r="B67" s="484"/>
      <c r="C67" s="237" t="s">
        <v>187</v>
      </c>
      <c r="D67" s="236">
        <v>16</v>
      </c>
      <c r="E67" s="76" t="s">
        <v>277</v>
      </c>
      <c r="F67" s="239">
        <f>VLOOKUP(E67,$E$7:F61:$F$12,2,0)</f>
        <v>3.25</v>
      </c>
      <c r="G67" s="96">
        <f t="shared" si="0"/>
        <v>58110000</v>
      </c>
      <c r="H67" s="96">
        <f t="shared" si="1"/>
        <v>109267</v>
      </c>
      <c r="I67" s="96">
        <f t="shared" si="3"/>
        <v>437068</v>
      </c>
      <c r="J67" s="96">
        <f t="shared" si="2"/>
        <v>2534994</v>
      </c>
      <c r="K67" s="44"/>
    </row>
    <row r="68" spans="1:11" ht="56.25" x14ac:dyDescent="0.25">
      <c r="A68" s="481"/>
      <c r="B68" s="484"/>
      <c r="C68" s="237" t="s">
        <v>188</v>
      </c>
      <c r="D68" s="236">
        <v>16</v>
      </c>
      <c r="E68" s="76" t="s">
        <v>277</v>
      </c>
      <c r="F68" s="239">
        <f>VLOOKUP(E68,$E$7:F62:$F$12,2,0)</f>
        <v>3.25</v>
      </c>
      <c r="G68" s="96">
        <f t="shared" si="0"/>
        <v>58110000</v>
      </c>
      <c r="H68" s="96">
        <f t="shared" si="1"/>
        <v>109267</v>
      </c>
      <c r="I68" s="96">
        <f t="shared" si="3"/>
        <v>437068</v>
      </c>
      <c r="J68" s="96">
        <f t="shared" si="2"/>
        <v>2534994</v>
      </c>
      <c r="K68" s="44"/>
    </row>
    <row r="69" spans="1:11" ht="75" customHeight="1" x14ac:dyDescent="0.25">
      <c r="A69" s="481"/>
      <c r="B69" s="484"/>
      <c r="C69" s="237" t="s">
        <v>189</v>
      </c>
      <c r="D69" s="236">
        <v>24</v>
      </c>
      <c r="E69" s="76" t="s">
        <v>277</v>
      </c>
      <c r="F69" s="239">
        <f>VLOOKUP(E69,$E$7:F63:$F$12,2,0)</f>
        <v>3.25</v>
      </c>
      <c r="G69" s="96">
        <f t="shared" si="0"/>
        <v>58110000</v>
      </c>
      <c r="H69" s="96">
        <f t="shared" si="1"/>
        <v>109267</v>
      </c>
      <c r="I69" s="96">
        <f t="shared" si="3"/>
        <v>655602</v>
      </c>
      <c r="J69" s="96">
        <f t="shared" si="2"/>
        <v>3802492</v>
      </c>
      <c r="K69" s="44"/>
    </row>
    <row r="70" spans="1:11" ht="93.75" x14ac:dyDescent="0.25">
      <c r="A70" s="481"/>
      <c r="B70" s="484"/>
      <c r="C70" s="237" t="s">
        <v>190</v>
      </c>
      <c r="D70" s="236">
        <v>24</v>
      </c>
      <c r="E70" s="76" t="s">
        <v>277</v>
      </c>
      <c r="F70" s="239">
        <f>VLOOKUP(E70,$E$7:F64:$F$12,2,0)</f>
        <v>3.25</v>
      </c>
      <c r="G70" s="96">
        <f t="shared" si="0"/>
        <v>58110000</v>
      </c>
      <c r="H70" s="96">
        <f t="shared" si="1"/>
        <v>109267</v>
      </c>
      <c r="I70" s="96">
        <f t="shared" si="3"/>
        <v>655602</v>
      </c>
      <c r="J70" s="96">
        <f t="shared" si="2"/>
        <v>3802492</v>
      </c>
      <c r="K70" s="44"/>
    </row>
    <row r="71" spans="1:11" ht="75" x14ac:dyDescent="0.25">
      <c r="A71" s="481"/>
      <c r="B71" s="484"/>
      <c r="C71" s="237" t="s">
        <v>191</v>
      </c>
      <c r="D71" s="236">
        <v>26</v>
      </c>
      <c r="E71" s="76" t="s">
        <v>277</v>
      </c>
      <c r="F71" s="239">
        <f>VLOOKUP(E71,$E$7:F65:$F$12,2,0)</f>
        <v>3.25</v>
      </c>
      <c r="G71" s="96">
        <f t="shared" si="0"/>
        <v>58110000</v>
      </c>
      <c r="H71" s="96">
        <f t="shared" si="1"/>
        <v>109267</v>
      </c>
      <c r="I71" s="96">
        <f t="shared" si="3"/>
        <v>710236</v>
      </c>
      <c r="J71" s="96">
        <f t="shared" si="2"/>
        <v>4119366</v>
      </c>
      <c r="K71" s="44"/>
    </row>
    <row r="72" spans="1:11" ht="75" x14ac:dyDescent="0.25">
      <c r="A72" s="481"/>
      <c r="B72" s="484"/>
      <c r="C72" s="237" t="s">
        <v>192</v>
      </c>
      <c r="D72" s="236">
        <v>24</v>
      </c>
      <c r="E72" s="76" t="s">
        <v>277</v>
      </c>
      <c r="F72" s="239">
        <f>VLOOKUP(E72,$E$7:F66:$F$12,2,0)</f>
        <v>3.25</v>
      </c>
      <c r="G72" s="96">
        <f t="shared" ref="G72:G135" si="4">ROUND(F72*1490000*12,0)</f>
        <v>58110000</v>
      </c>
      <c r="H72" s="96">
        <f t="shared" ref="H72:H135" si="5">ROUND(G72/450*44/52,0)</f>
        <v>109267</v>
      </c>
      <c r="I72" s="96">
        <f t="shared" si="3"/>
        <v>655602</v>
      </c>
      <c r="J72" s="96">
        <f t="shared" ref="J72:J135" si="6">ROUND((D72*H72*1.2)+I72,0)</f>
        <v>3802492</v>
      </c>
      <c r="K72" s="44"/>
    </row>
    <row r="73" spans="1:11" ht="93.75" x14ac:dyDescent="0.25">
      <c r="A73" s="482"/>
      <c r="B73" s="485"/>
      <c r="C73" s="237" t="s">
        <v>1008</v>
      </c>
      <c r="D73" s="236">
        <v>24</v>
      </c>
      <c r="E73" s="76" t="s">
        <v>277</v>
      </c>
      <c r="F73" s="239">
        <f>VLOOKUP(E73,$E$7:F67:$F$12,2,0)</f>
        <v>3.25</v>
      </c>
      <c r="G73" s="96">
        <f t="shared" si="4"/>
        <v>58110000</v>
      </c>
      <c r="H73" s="96">
        <f t="shared" si="5"/>
        <v>109267</v>
      </c>
      <c r="I73" s="96">
        <f t="shared" ref="I73:I136" si="7">ROUND(H73*D73*25/100,0)</f>
        <v>655602</v>
      </c>
      <c r="J73" s="96">
        <f t="shared" si="6"/>
        <v>3802492</v>
      </c>
      <c r="K73" s="44"/>
    </row>
    <row r="74" spans="1:11" ht="56.25" x14ac:dyDescent="0.25">
      <c r="A74" s="480">
        <v>22</v>
      </c>
      <c r="B74" s="483" t="s">
        <v>195</v>
      </c>
      <c r="C74" s="237" t="s">
        <v>196</v>
      </c>
      <c r="D74" s="236">
        <v>502</v>
      </c>
      <c r="E74" s="76"/>
      <c r="F74" s="239"/>
      <c r="G74" s="96">
        <f t="shared" si="4"/>
        <v>0</v>
      </c>
      <c r="H74" s="96">
        <f t="shared" si="5"/>
        <v>0</v>
      </c>
      <c r="I74" s="96">
        <f t="shared" si="7"/>
        <v>0</v>
      </c>
      <c r="J74" s="96">
        <f t="shared" si="6"/>
        <v>0</v>
      </c>
      <c r="K74" s="44"/>
    </row>
    <row r="75" spans="1:11" ht="150" x14ac:dyDescent="0.25">
      <c r="A75" s="481"/>
      <c r="B75" s="484"/>
      <c r="C75" s="237" t="s">
        <v>197</v>
      </c>
      <c r="D75" s="236">
        <v>50</v>
      </c>
      <c r="E75" s="76" t="s">
        <v>276</v>
      </c>
      <c r="F75" s="239">
        <f>VLOOKUP(E75,$E$7:F69:$F$12,2,0)</f>
        <v>4.03</v>
      </c>
      <c r="G75" s="96">
        <f t="shared" si="4"/>
        <v>72056400</v>
      </c>
      <c r="H75" s="96">
        <f t="shared" si="5"/>
        <v>135491</v>
      </c>
      <c r="I75" s="96">
        <f t="shared" si="7"/>
        <v>1693638</v>
      </c>
      <c r="J75" s="96">
        <f t="shared" si="6"/>
        <v>9823098</v>
      </c>
      <c r="K75" s="44"/>
    </row>
    <row r="76" spans="1:11" ht="56.25" x14ac:dyDescent="0.25">
      <c r="A76" s="481"/>
      <c r="B76" s="484"/>
      <c r="C76" s="237" t="s">
        <v>198</v>
      </c>
      <c r="D76" s="236">
        <v>16</v>
      </c>
      <c r="E76" s="76" t="s">
        <v>276</v>
      </c>
      <c r="F76" s="239">
        <f>VLOOKUP(E76,$E$7:F70:$F$12,2,0)</f>
        <v>4.03</v>
      </c>
      <c r="G76" s="96">
        <f t="shared" si="4"/>
        <v>72056400</v>
      </c>
      <c r="H76" s="96">
        <f t="shared" si="5"/>
        <v>135491</v>
      </c>
      <c r="I76" s="96">
        <f t="shared" si="7"/>
        <v>541964</v>
      </c>
      <c r="J76" s="96">
        <f t="shared" si="6"/>
        <v>3143391</v>
      </c>
      <c r="K76" s="44"/>
    </row>
    <row r="77" spans="1:11" ht="37.5" x14ac:dyDescent="0.25">
      <c r="A77" s="481"/>
      <c r="B77" s="484"/>
      <c r="C77" s="237" t="s">
        <v>199</v>
      </c>
      <c r="D77" s="236">
        <v>24</v>
      </c>
      <c r="E77" s="76" t="s">
        <v>276</v>
      </c>
      <c r="F77" s="239">
        <f>VLOOKUP(E77,$E$7:F71:$F$12,2,0)</f>
        <v>4.03</v>
      </c>
      <c r="G77" s="96">
        <f t="shared" si="4"/>
        <v>72056400</v>
      </c>
      <c r="H77" s="96">
        <f t="shared" si="5"/>
        <v>135491</v>
      </c>
      <c r="I77" s="96">
        <f t="shared" si="7"/>
        <v>812946</v>
      </c>
      <c r="J77" s="96">
        <f t="shared" si="6"/>
        <v>4715087</v>
      </c>
      <c r="K77" s="44"/>
    </row>
    <row r="78" spans="1:11" ht="75" x14ac:dyDescent="0.25">
      <c r="A78" s="481"/>
      <c r="B78" s="484"/>
      <c r="C78" s="237" t="s">
        <v>200</v>
      </c>
      <c r="D78" s="236">
        <v>21</v>
      </c>
      <c r="E78" s="76" t="s">
        <v>276</v>
      </c>
      <c r="F78" s="239">
        <f>VLOOKUP(E78,$E$7:F72:$F$12,2,0)</f>
        <v>4.03</v>
      </c>
      <c r="G78" s="96">
        <f t="shared" si="4"/>
        <v>72056400</v>
      </c>
      <c r="H78" s="96">
        <f t="shared" si="5"/>
        <v>135491</v>
      </c>
      <c r="I78" s="96">
        <f t="shared" si="7"/>
        <v>711328</v>
      </c>
      <c r="J78" s="96">
        <f t="shared" si="6"/>
        <v>4125701</v>
      </c>
      <c r="K78" s="44"/>
    </row>
    <row r="79" spans="1:11" ht="93.75" x14ac:dyDescent="0.25">
      <c r="A79" s="481"/>
      <c r="B79" s="484"/>
      <c r="C79" s="237" t="s">
        <v>201</v>
      </c>
      <c r="D79" s="236">
        <v>48</v>
      </c>
      <c r="E79" s="76" t="s">
        <v>276</v>
      </c>
      <c r="F79" s="239">
        <f>VLOOKUP(E79,$E$7:F73:$F$12,2,0)</f>
        <v>4.03</v>
      </c>
      <c r="G79" s="96">
        <f t="shared" si="4"/>
        <v>72056400</v>
      </c>
      <c r="H79" s="96">
        <f t="shared" si="5"/>
        <v>135491</v>
      </c>
      <c r="I79" s="96">
        <f t="shared" si="7"/>
        <v>1625892</v>
      </c>
      <c r="J79" s="96">
        <f t="shared" si="6"/>
        <v>9430174</v>
      </c>
      <c r="K79" s="44"/>
    </row>
    <row r="80" spans="1:11" ht="37.5" x14ac:dyDescent="0.25">
      <c r="A80" s="481"/>
      <c r="B80" s="484"/>
      <c r="C80" s="237" t="s">
        <v>202</v>
      </c>
      <c r="D80" s="236">
        <v>40</v>
      </c>
      <c r="E80" s="76" t="s">
        <v>276</v>
      </c>
      <c r="F80" s="239">
        <f>VLOOKUP(E80,$E$7:F74:$F$12,2,0)</f>
        <v>4.03</v>
      </c>
      <c r="G80" s="96">
        <f t="shared" si="4"/>
        <v>72056400</v>
      </c>
      <c r="H80" s="96">
        <f t="shared" si="5"/>
        <v>135491</v>
      </c>
      <c r="I80" s="96">
        <f t="shared" si="7"/>
        <v>1354910</v>
      </c>
      <c r="J80" s="96">
        <f t="shared" si="6"/>
        <v>7858478</v>
      </c>
      <c r="K80" s="44"/>
    </row>
    <row r="81" spans="1:11" ht="37.5" x14ac:dyDescent="0.25">
      <c r="A81" s="481"/>
      <c r="B81" s="484"/>
      <c r="C81" s="237" t="s">
        <v>203</v>
      </c>
      <c r="D81" s="236">
        <v>16</v>
      </c>
      <c r="E81" s="76" t="s">
        <v>276</v>
      </c>
      <c r="F81" s="239">
        <f>VLOOKUP(E81,$E$7:F75:$F$12,2,0)</f>
        <v>4.03</v>
      </c>
      <c r="G81" s="96">
        <f t="shared" si="4"/>
        <v>72056400</v>
      </c>
      <c r="H81" s="96">
        <f t="shared" si="5"/>
        <v>135491</v>
      </c>
      <c r="I81" s="96">
        <f t="shared" si="7"/>
        <v>541964</v>
      </c>
      <c r="J81" s="96">
        <f t="shared" si="6"/>
        <v>3143391</v>
      </c>
      <c r="K81" s="44"/>
    </row>
    <row r="82" spans="1:11" ht="75" x14ac:dyDescent="0.25">
      <c r="A82" s="481"/>
      <c r="B82" s="484"/>
      <c r="C82" s="237" t="s">
        <v>1009</v>
      </c>
      <c r="D82" s="236">
        <v>41</v>
      </c>
      <c r="E82" s="76" t="s">
        <v>276</v>
      </c>
      <c r="F82" s="239">
        <f>VLOOKUP(E82,$E$7:F76:$F$12,2,0)</f>
        <v>4.03</v>
      </c>
      <c r="G82" s="96">
        <f t="shared" si="4"/>
        <v>72056400</v>
      </c>
      <c r="H82" s="96">
        <f t="shared" si="5"/>
        <v>135491</v>
      </c>
      <c r="I82" s="96">
        <f t="shared" si="7"/>
        <v>1388783</v>
      </c>
      <c r="J82" s="96">
        <f t="shared" si="6"/>
        <v>8054940</v>
      </c>
      <c r="K82" s="44"/>
    </row>
    <row r="83" spans="1:11" ht="93.75" x14ac:dyDescent="0.25">
      <c r="A83" s="481"/>
      <c r="B83" s="484"/>
      <c r="C83" s="237" t="s">
        <v>204</v>
      </c>
      <c r="D83" s="236">
        <v>40</v>
      </c>
      <c r="E83" s="76" t="s">
        <v>276</v>
      </c>
      <c r="F83" s="239">
        <f>VLOOKUP(E83,$E$7:F77:$F$12,2,0)</f>
        <v>4.03</v>
      </c>
      <c r="G83" s="96">
        <f t="shared" si="4"/>
        <v>72056400</v>
      </c>
      <c r="H83" s="96">
        <f t="shared" si="5"/>
        <v>135491</v>
      </c>
      <c r="I83" s="96">
        <f t="shared" si="7"/>
        <v>1354910</v>
      </c>
      <c r="J83" s="96">
        <f t="shared" si="6"/>
        <v>7858478</v>
      </c>
      <c r="K83" s="44"/>
    </row>
    <row r="84" spans="1:11" ht="37.5" x14ac:dyDescent="0.25">
      <c r="A84" s="481"/>
      <c r="B84" s="484"/>
      <c r="C84" s="237" t="s">
        <v>1010</v>
      </c>
      <c r="D84" s="236">
        <v>16</v>
      </c>
      <c r="E84" s="76" t="s">
        <v>276</v>
      </c>
      <c r="F84" s="239">
        <f>VLOOKUP(E84,$E$7:F78:$F$12,2,0)</f>
        <v>4.03</v>
      </c>
      <c r="G84" s="96">
        <f t="shared" si="4"/>
        <v>72056400</v>
      </c>
      <c r="H84" s="96">
        <f t="shared" si="5"/>
        <v>135491</v>
      </c>
      <c r="I84" s="96">
        <f t="shared" si="7"/>
        <v>541964</v>
      </c>
      <c r="J84" s="96">
        <f t="shared" si="6"/>
        <v>3143391</v>
      </c>
      <c r="K84" s="44"/>
    </row>
    <row r="85" spans="1:11" ht="56.25" x14ac:dyDescent="0.25">
      <c r="A85" s="481"/>
      <c r="B85" s="484"/>
      <c r="C85" s="237" t="s">
        <v>205</v>
      </c>
      <c r="D85" s="236">
        <v>8</v>
      </c>
      <c r="E85" s="76" t="s">
        <v>276</v>
      </c>
      <c r="F85" s="239">
        <f>VLOOKUP(E85,$E$7:F79:$F$12,2,0)</f>
        <v>4.03</v>
      </c>
      <c r="G85" s="96">
        <f t="shared" si="4"/>
        <v>72056400</v>
      </c>
      <c r="H85" s="96">
        <f t="shared" si="5"/>
        <v>135491</v>
      </c>
      <c r="I85" s="96">
        <f t="shared" si="7"/>
        <v>270982</v>
      </c>
      <c r="J85" s="96">
        <f t="shared" si="6"/>
        <v>1571696</v>
      </c>
      <c r="K85" s="44"/>
    </row>
    <row r="86" spans="1:11" ht="56.25" x14ac:dyDescent="0.25">
      <c r="A86" s="481"/>
      <c r="B86" s="484"/>
      <c r="C86" s="237" t="s">
        <v>206</v>
      </c>
      <c r="D86" s="236">
        <v>40</v>
      </c>
      <c r="E86" s="76" t="s">
        <v>276</v>
      </c>
      <c r="F86" s="239">
        <f>VLOOKUP(E86,$E$7:F80:$F$12,2,0)</f>
        <v>4.03</v>
      </c>
      <c r="G86" s="96">
        <f t="shared" si="4"/>
        <v>72056400</v>
      </c>
      <c r="H86" s="96">
        <f t="shared" si="5"/>
        <v>135491</v>
      </c>
      <c r="I86" s="96">
        <f t="shared" si="7"/>
        <v>1354910</v>
      </c>
      <c r="J86" s="96">
        <f t="shared" si="6"/>
        <v>7858478</v>
      </c>
      <c r="K86" s="44"/>
    </row>
    <row r="87" spans="1:11" ht="18.75" x14ac:dyDescent="0.25">
      <c r="A87" s="481"/>
      <c r="B87" s="484"/>
      <c r="C87" s="237" t="s">
        <v>207</v>
      </c>
      <c r="D87" s="236">
        <v>20</v>
      </c>
      <c r="E87" s="76" t="s">
        <v>276</v>
      </c>
      <c r="F87" s="239">
        <f>VLOOKUP(E87,$E$7:F81:$F$12,2,0)</f>
        <v>4.03</v>
      </c>
      <c r="G87" s="96">
        <f t="shared" si="4"/>
        <v>72056400</v>
      </c>
      <c r="H87" s="96">
        <f t="shared" si="5"/>
        <v>135491</v>
      </c>
      <c r="I87" s="96">
        <f t="shared" si="7"/>
        <v>677455</v>
      </c>
      <c r="J87" s="96">
        <f t="shared" si="6"/>
        <v>3929239</v>
      </c>
      <c r="K87" s="44"/>
    </row>
    <row r="88" spans="1:11" ht="56.25" x14ac:dyDescent="0.25">
      <c r="A88" s="481"/>
      <c r="B88" s="484"/>
      <c r="C88" s="237" t="s">
        <v>1011</v>
      </c>
      <c r="D88" s="236">
        <v>32</v>
      </c>
      <c r="E88" s="76" t="s">
        <v>276</v>
      </c>
      <c r="F88" s="239">
        <f>VLOOKUP(E88,$E$7:F82:$F$12,2,0)</f>
        <v>4.03</v>
      </c>
      <c r="G88" s="96">
        <f t="shared" si="4"/>
        <v>72056400</v>
      </c>
      <c r="H88" s="96">
        <f t="shared" si="5"/>
        <v>135491</v>
      </c>
      <c r="I88" s="96">
        <f t="shared" si="7"/>
        <v>1083928</v>
      </c>
      <c r="J88" s="96">
        <f t="shared" si="6"/>
        <v>6286782</v>
      </c>
      <c r="K88" s="44"/>
    </row>
    <row r="89" spans="1:11" ht="75" x14ac:dyDescent="0.25">
      <c r="A89" s="481"/>
      <c r="B89" s="484"/>
      <c r="C89" s="237" t="s">
        <v>208</v>
      </c>
      <c r="D89" s="236">
        <v>32</v>
      </c>
      <c r="E89" s="76" t="s">
        <v>276</v>
      </c>
      <c r="F89" s="239">
        <f>VLOOKUP(E89,$E$7:F83:$F$12,2,0)</f>
        <v>4.03</v>
      </c>
      <c r="G89" s="96">
        <f t="shared" si="4"/>
        <v>72056400</v>
      </c>
      <c r="H89" s="96">
        <f t="shared" si="5"/>
        <v>135491</v>
      </c>
      <c r="I89" s="96">
        <f t="shared" si="7"/>
        <v>1083928</v>
      </c>
      <c r="J89" s="96">
        <f t="shared" si="6"/>
        <v>6286782</v>
      </c>
      <c r="K89" s="44"/>
    </row>
    <row r="90" spans="1:11" ht="56.25" x14ac:dyDescent="0.25">
      <c r="A90" s="481"/>
      <c r="B90" s="484"/>
      <c r="C90" s="237" t="s">
        <v>209</v>
      </c>
      <c r="D90" s="236">
        <v>34</v>
      </c>
      <c r="E90" s="76" t="s">
        <v>276</v>
      </c>
      <c r="F90" s="239">
        <f>VLOOKUP(E90,$E$7:F84:$F$12,2,0)</f>
        <v>4.03</v>
      </c>
      <c r="G90" s="96">
        <f t="shared" si="4"/>
        <v>72056400</v>
      </c>
      <c r="H90" s="96">
        <f t="shared" si="5"/>
        <v>135491</v>
      </c>
      <c r="I90" s="96">
        <f t="shared" si="7"/>
        <v>1151674</v>
      </c>
      <c r="J90" s="96">
        <f t="shared" si="6"/>
        <v>6679707</v>
      </c>
      <c r="K90" s="44"/>
    </row>
    <row r="91" spans="1:11" ht="75" x14ac:dyDescent="0.25">
      <c r="A91" s="482"/>
      <c r="B91" s="485"/>
      <c r="C91" s="237" t="s">
        <v>1012</v>
      </c>
      <c r="D91" s="236">
        <v>24</v>
      </c>
      <c r="E91" s="76" t="s">
        <v>276</v>
      </c>
      <c r="F91" s="239">
        <f>VLOOKUP(E91,$E$7:F85:$F$12,2,0)</f>
        <v>4.03</v>
      </c>
      <c r="G91" s="96">
        <f t="shared" si="4"/>
        <v>72056400</v>
      </c>
      <c r="H91" s="96">
        <f t="shared" si="5"/>
        <v>135491</v>
      </c>
      <c r="I91" s="96">
        <f t="shared" si="7"/>
        <v>812946</v>
      </c>
      <c r="J91" s="96">
        <f t="shared" si="6"/>
        <v>4715087</v>
      </c>
      <c r="K91" s="44"/>
    </row>
    <row r="92" spans="1:11" ht="37.5" x14ac:dyDescent="0.25">
      <c r="A92" s="480">
        <v>23</v>
      </c>
      <c r="B92" s="483" t="s">
        <v>212</v>
      </c>
      <c r="C92" s="237" t="s">
        <v>1013</v>
      </c>
      <c r="D92" s="236">
        <v>122</v>
      </c>
      <c r="E92" s="76"/>
      <c r="F92" s="239"/>
      <c r="G92" s="96">
        <f t="shared" si="4"/>
        <v>0</v>
      </c>
      <c r="H92" s="96">
        <f t="shared" si="5"/>
        <v>0</v>
      </c>
      <c r="I92" s="96">
        <f t="shared" si="7"/>
        <v>0</v>
      </c>
      <c r="J92" s="96">
        <f t="shared" si="6"/>
        <v>0</v>
      </c>
      <c r="K92" s="44"/>
    </row>
    <row r="93" spans="1:11" ht="37.5" x14ac:dyDescent="0.25">
      <c r="A93" s="481"/>
      <c r="B93" s="484"/>
      <c r="C93" s="237" t="s">
        <v>210</v>
      </c>
      <c r="D93" s="236">
        <v>32</v>
      </c>
      <c r="E93" s="76" t="s">
        <v>278</v>
      </c>
      <c r="F93" s="239">
        <f>VLOOKUP(E93,$E$7:F87:$F$12,2,0)</f>
        <v>4.38</v>
      </c>
      <c r="G93" s="96">
        <f t="shared" si="4"/>
        <v>78314400</v>
      </c>
      <c r="H93" s="96">
        <f t="shared" si="5"/>
        <v>147258</v>
      </c>
      <c r="I93" s="96">
        <f t="shared" si="7"/>
        <v>1178064</v>
      </c>
      <c r="J93" s="96">
        <f t="shared" si="6"/>
        <v>6832771</v>
      </c>
      <c r="K93" s="44"/>
    </row>
    <row r="94" spans="1:11" ht="75" x14ac:dyDescent="0.25">
      <c r="A94" s="481"/>
      <c r="B94" s="484"/>
      <c r="C94" s="237" t="s">
        <v>1014</v>
      </c>
      <c r="D94" s="236">
        <v>45</v>
      </c>
      <c r="E94" s="76" t="s">
        <v>278</v>
      </c>
      <c r="F94" s="239">
        <f>VLOOKUP(E94,$E$7:F88:$F$12,2,0)</f>
        <v>4.38</v>
      </c>
      <c r="G94" s="96">
        <f t="shared" si="4"/>
        <v>78314400</v>
      </c>
      <c r="H94" s="96">
        <f t="shared" si="5"/>
        <v>147258</v>
      </c>
      <c r="I94" s="96">
        <f t="shared" si="7"/>
        <v>1656653</v>
      </c>
      <c r="J94" s="96">
        <f t="shared" si="6"/>
        <v>9608585</v>
      </c>
      <c r="K94" s="44"/>
    </row>
    <row r="95" spans="1:11" ht="93.75" x14ac:dyDescent="0.25">
      <c r="A95" s="482"/>
      <c r="B95" s="485"/>
      <c r="C95" s="237" t="s">
        <v>211</v>
      </c>
      <c r="D95" s="236">
        <v>45</v>
      </c>
      <c r="E95" s="76" t="s">
        <v>278</v>
      </c>
      <c r="F95" s="239">
        <f>VLOOKUP(E95,$E$7:F89:$F$12,2,0)</f>
        <v>4.38</v>
      </c>
      <c r="G95" s="96">
        <f t="shared" si="4"/>
        <v>78314400</v>
      </c>
      <c r="H95" s="96">
        <f t="shared" si="5"/>
        <v>147258</v>
      </c>
      <c r="I95" s="96">
        <f t="shared" si="7"/>
        <v>1656653</v>
      </c>
      <c r="J95" s="96">
        <f t="shared" si="6"/>
        <v>9608585</v>
      </c>
      <c r="K95" s="44"/>
    </row>
    <row r="96" spans="1:11" ht="56.25" x14ac:dyDescent="0.25">
      <c r="A96" s="480">
        <v>24</v>
      </c>
      <c r="B96" s="483" t="s">
        <v>217</v>
      </c>
      <c r="C96" s="237" t="s">
        <v>1015</v>
      </c>
      <c r="D96" s="236">
        <v>127</v>
      </c>
      <c r="E96" s="76" t="s">
        <v>278</v>
      </c>
      <c r="F96" s="239">
        <f>VLOOKUP(E96,$E$7:F90:$F$12,2,0)</f>
        <v>4.38</v>
      </c>
      <c r="G96" s="96">
        <f t="shared" si="4"/>
        <v>78314400</v>
      </c>
      <c r="H96" s="96">
        <f t="shared" si="5"/>
        <v>147258</v>
      </c>
      <c r="I96" s="96">
        <f t="shared" si="7"/>
        <v>4675442</v>
      </c>
      <c r="J96" s="96">
        <f t="shared" si="6"/>
        <v>27117561</v>
      </c>
      <c r="K96" s="44"/>
    </row>
    <row r="97" spans="1:11" ht="56.25" x14ac:dyDescent="0.25">
      <c r="A97" s="481"/>
      <c r="B97" s="484"/>
      <c r="C97" s="237" t="s">
        <v>213</v>
      </c>
      <c r="D97" s="236">
        <v>45</v>
      </c>
      <c r="E97" s="76" t="s">
        <v>278</v>
      </c>
      <c r="F97" s="239">
        <f>VLOOKUP(E97,$E$7:F91:$F$12,2,0)</f>
        <v>4.38</v>
      </c>
      <c r="G97" s="96">
        <f t="shared" si="4"/>
        <v>78314400</v>
      </c>
      <c r="H97" s="96">
        <f t="shared" si="5"/>
        <v>147258</v>
      </c>
      <c r="I97" s="96">
        <f t="shared" si="7"/>
        <v>1656653</v>
      </c>
      <c r="J97" s="96">
        <f t="shared" si="6"/>
        <v>9608585</v>
      </c>
      <c r="K97" s="44"/>
    </row>
    <row r="98" spans="1:11" ht="131.25" x14ac:dyDescent="0.25">
      <c r="A98" s="481"/>
      <c r="B98" s="484"/>
      <c r="C98" s="237" t="s">
        <v>214</v>
      </c>
      <c r="D98" s="236">
        <v>34</v>
      </c>
      <c r="E98" s="76" t="s">
        <v>278</v>
      </c>
      <c r="F98" s="239">
        <f>VLOOKUP(E98,$E$7:F92:$F$12,2,0)</f>
        <v>4.38</v>
      </c>
      <c r="G98" s="96">
        <f t="shared" si="4"/>
        <v>78314400</v>
      </c>
      <c r="H98" s="96">
        <f t="shared" si="5"/>
        <v>147258</v>
      </c>
      <c r="I98" s="96">
        <f t="shared" si="7"/>
        <v>1251693</v>
      </c>
      <c r="J98" s="96">
        <f t="shared" si="6"/>
        <v>7259819</v>
      </c>
      <c r="K98" s="44"/>
    </row>
    <row r="99" spans="1:11" ht="37.5" x14ac:dyDescent="0.25">
      <c r="A99" s="481"/>
      <c r="B99" s="484"/>
      <c r="C99" s="237" t="s">
        <v>215</v>
      </c>
      <c r="D99" s="236">
        <v>16</v>
      </c>
      <c r="E99" s="76" t="s">
        <v>278</v>
      </c>
      <c r="F99" s="239">
        <f>VLOOKUP(E99,$E$7:F93:$F$12,2,0)</f>
        <v>4.38</v>
      </c>
      <c r="G99" s="96">
        <f t="shared" si="4"/>
        <v>78314400</v>
      </c>
      <c r="H99" s="96">
        <f t="shared" si="5"/>
        <v>147258</v>
      </c>
      <c r="I99" s="96">
        <f t="shared" si="7"/>
        <v>589032</v>
      </c>
      <c r="J99" s="96">
        <f t="shared" si="6"/>
        <v>3416386</v>
      </c>
      <c r="K99" s="44"/>
    </row>
    <row r="100" spans="1:11" ht="75" x14ac:dyDescent="0.25">
      <c r="A100" s="481"/>
      <c r="B100" s="484"/>
      <c r="C100" s="237" t="s">
        <v>1016</v>
      </c>
      <c r="D100" s="236">
        <v>16</v>
      </c>
      <c r="E100" s="76" t="s">
        <v>278</v>
      </c>
      <c r="F100" s="239">
        <f>VLOOKUP(E100,$E$7:F94:$F$12,2,0)</f>
        <v>4.38</v>
      </c>
      <c r="G100" s="96">
        <f t="shared" si="4"/>
        <v>78314400</v>
      </c>
      <c r="H100" s="96">
        <f t="shared" si="5"/>
        <v>147258</v>
      </c>
      <c r="I100" s="96">
        <f t="shared" si="7"/>
        <v>589032</v>
      </c>
      <c r="J100" s="96">
        <f t="shared" si="6"/>
        <v>3416386</v>
      </c>
      <c r="K100" s="44"/>
    </row>
    <row r="101" spans="1:11" ht="75" x14ac:dyDescent="0.25">
      <c r="A101" s="482"/>
      <c r="B101" s="485"/>
      <c r="C101" s="237" t="s">
        <v>216</v>
      </c>
      <c r="D101" s="236">
        <v>16</v>
      </c>
      <c r="E101" s="76" t="s">
        <v>278</v>
      </c>
      <c r="F101" s="239">
        <f>VLOOKUP(E101,$E$7:F95:$F$12,2,0)</f>
        <v>4.38</v>
      </c>
      <c r="G101" s="96">
        <f t="shared" si="4"/>
        <v>78314400</v>
      </c>
      <c r="H101" s="96">
        <f t="shared" si="5"/>
        <v>147258</v>
      </c>
      <c r="I101" s="96">
        <f t="shared" si="7"/>
        <v>589032</v>
      </c>
      <c r="J101" s="96">
        <f t="shared" si="6"/>
        <v>3416386</v>
      </c>
      <c r="K101" s="44"/>
    </row>
    <row r="102" spans="1:11" ht="37.5" x14ac:dyDescent="0.25">
      <c r="A102" s="266">
        <v>25</v>
      </c>
      <c r="B102" s="265" t="s">
        <v>219</v>
      </c>
      <c r="C102" s="237" t="s">
        <v>218</v>
      </c>
      <c r="D102" s="236">
        <v>82</v>
      </c>
      <c r="E102" s="76" t="s">
        <v>277</v>
      </c>
      <c r="F102" s="239">
        <f>VLOOKUP(E102,$E$7:F96:$F$12,2,0)</f>
        <v>3.25</v>
      </c>
      <c r="G102" s="96">
        <f t="shared" si="4"/>
        <v>58110000</v>
      </c>
      <c r="H102" s="96">
        <f t="shared" si="5"/>
        <v>109267</v>
      </c>
      <c r="I102" s="96">
        <f t="shared" si="7"/>
        <v>2239974</v>
      </c>
      <c r="J102" s="96">
        <f t="shared" si="6"/>
        <v>12991847</v>
      </c>
      <c r="K102" s="44"/>
    </row>
    <row r="103" spans="1:11" ht="37.5" x14ac:dyDescent="0.25">
      <c r="A103" s="480">
        <v>26</v>
      </c>
      <c r="B103" s="483" t="s">
        <v>220</v>
      </c>
      <c r="C103" s="237" t="s">
        <v>221</v>
      </c>
      <c r="D103" s="236">
        <v>614</v>
      </c>
      <c r="E103" s="76"/>
      <c r="F103" s="239"/>
      <c r="G103" s="96">
        <f t="shared" si="4"/>
        <v>0</v>
      </c>
      <c r="H103" s="96">
        <f t="shared" si="5"/>
        <v>0</v>
      </c>
      <c r="I103" s="96">
        <f t="shared" si="7"/>
        <v>0</v>
      </c>
      <c r="J103" s="96">
        <f t="shared" si="6"/>
        <v>0</v>
      </c>
      <c r="K103" s="44"/>
    </row>
    <row r="104" spans="1:11" ht="37.5" x14ac:dyDescent="0.25">
      <c r="A104" s="481"/>
      <c r="B104" s="484"/>
      <c r="C104" s="237" t="s">
        <v>222</v>
      </c>
      <c r="D104" s="236">
        <v>48</v>
      </c>
      <c r="E104" s="76" t="s">
        <v>275</v>
      </c>
      <c r="F104" s="239">
        <f>VLOOKUP(E104,$E$7:F98:$F$12,2,0)</f>
        <v>5.0199999999999996</v>
      </c>
      <c r="G104" s="96">
        <f t="shared" si="4"/>
        <v>89757600</v>
      </c>
      <c r="H104" s="96">
        <f t="shared" si="5"/>
        <v>168775</v>
      </c>
      <c r="I104" s="96">
        <f t="shared" si="7"/>
        <v>2025300</v>
      </c>
      <c r="J104" s="96">
        <f t="shared" si="6"/>
        <v>11746740</v>
      </c>
      <c r="K104" s="44"/>
    </row>
    <row r="105" spans="1:11" ht="112.5" x14ac:dyDescent="0.25">
      <c r="A105" s="481"/>
      <c r="B105" s="484"/>
      <c r="C105" s="237" t="s">
        <v>223</v>
      </c>
      <c r="D105" s="236">
        <v>58</v>
      </c>
      <c r="E105" s="76" t="s">
        <v>277</v>
      </c>
      <c r="F105" s="239">
        <f>VLOOKUP(E105,$E$7:F99:$F$12,2,0)</f>
        <v>3.25</v>
      </c>
      <c r="G105" s="96">
        <f t="shared" si="4"/>
        <v>58110000</v>
      </c>
      <c r="H105" s="96">
        <f t="shared" si="5"/>
        <v>109267</v>
      </c>
      <c r="I105" s="96">
        <f t="shared" si="7"/>
        <v>1584372</v>
      </c>
      <c r="J105" s="96">
        <f t="shared" si="6"/>
        <v>9189355</v>
      </c>
      <c r="K105" s="44"/>
    </row>
    <row r="106" spans="1:11" ht="37.5" x14ac:dyDescent="0.25">
      <c r="A106" s="481"/>
      <c r="B106" s="484"/>
      <c r="C106" s="237" t="s">
        <v>224</v>
      </c>
      <c r="D106" s="236">
        <v>48</v>
      </c>
      <c r="E106" s="76" t="s">
        <v>278</v>
      </c>
      <c r="F106" s="239">
        <f>VLOOKUP(E106,$E$7:F100:$F$12,2,0)</f>
        <v>4.38</v>
      </c>
      <c r="G106" s="96">
        <f t="shared" si="4"/>
        <v>78314400</v>
      </c>
      <c r="H106" s="96">
        <f t="shared" si="5"/>
        <v>147258</v>
      </c>
      <c r="I106" s="96">
        <f t="shared" si="7"/>
        <v>1767096</v>
      </c>
      <c r="J106" s="96">
        <f t="shared" si="6"/>
        <v>10249157</v>
      </c>
      <c r="K106" s="44"/>
    </row>
    <row r="107" spans="1:11" ht="75" x14ac:dyDescent="0.25">
      <c r="A107" s="481"/>
      <c r="B107" s="484"/>
      <c r="C107" s="237" t="s">
        <v>1017</v>
      </c>
      <c r="D107" s="236">
        <v>64</v>
      </c>
      <c r="E107" s="76" t="s">
        <v>278</v>
      </c>
      <c r="F107" s="239">
        <f>VLOOKUP(E107,$E$7:F101:$F$12,2,0)</f>
        <v>4.38</v>
      </c>
      <c r="G107" s="96">
        <f t="shared" si="4"/>
        <v>78314400</v>
      </c>
      <c r="H107" s="96">
        <f t="shared" si="5"/>
        <v>147258</v>
      </c>
      <c r="I107" s="96">
        <f t="shared" si="7"/>
        <v>2356128</v>
      </c>
      <c r="J107" s="96">
        <f t="shared" si="6"/>
        <v>13665542</v>
      </c>
      <c r="K107" s="44"/>
    </row>
    <row r="108" spans="1:11" ht="75" x14ac:dyDescent="0.25">
      <c r="A108" s="481"/>
      <c r="B108" s="484"/>
      <c r="C108" s="237" t="s">
        <v>1018</v>
      </c>
      <c r="D108" s="236">
        <v>60</v>
      </c>
      <c r="E108" s="76" t="s">
        <v>276</v>
      </c>
      <c r="F108" s="239">
        <f>VLOOKUP(E108,$E$7:F102:$F$12,2,0)</f>
        <v>4.03</v>
      </c>
      <c r="G108" s="96">
        <f t="shared" si="4"/>
        <v>72056400</v>
      </c>
      <c r="H108" s="96">
        <f t="shared" si="5"/>
        <v>135491</v>
      </c>
      <c r="I108" s="96">
        <f t="shared" si="7"/>
        <v>2032365</v>
      </c>
      <c r="J108" s="96">
        <f t="shared" si="6"/>
        <v>11787717</v>
      </c>
      <c r="K108" s="44"/>
    </row>
    <row r="109" spans="1:11" ht="56.25" x14ac:dyDescent="0.25">
      <c r="A109" s="481"/>
      <c r="B109" s="484"/>
      <c r="C109" s="237" t="s">
        <v>225</v>
      </c>
      <c r="D109" s="236">
        <v>48</v>
      </c>
      <c r="E109" s="76" t="s">
        <v>276</v>
      </c>
      <c r="F109" s="239">
        <f>VLOOKUP(E109,$E$7:F103:$F$12,2,0)</f>
        <v>4.03</v>
      </c>
      <c r="G109" s="96">
        <f t="shared" si="4"/>
        <v>72056400</v>
      </c>
      <c r="H109" s="96">
        <f t="shared" si="5"/>
        <v>135491</v>
      </c>
      <c r="I109" s="96">
        <f t="shared" si="7"/>
        <v>1625892</v>
      </c>
      <c r="J109" s="96">
        <f t="shared" si="6"/>
        <v>9430174</v>
      </c>
      <c r="K109" s="44"/>
    </row>
    <row r="110" spans="1:11" ht="93.75" x14ac:dyDescent="0.25">
      <c r="A110" s="481"/>
      <c r="B110" s="484"/>
      <c r="C110" s="237" t="s">
        <v>1019</v>
      </c>
      <c r="D110" s="236">
        <v>48</v>
      </c>
      <c r="E110" s="76" t="s">
        <v>276</v>
      </c>
      <c r="F110" s="239">
        <f>VLOOKUP(E110,$E$7:F104:$F$12,2,0)</f>
        <v>4.03</v>
      </c>
      <c r="G110" s="96">
        <f t="shared" si="4"/>
        <v>72056400</v>
      </c>
      <c r="H110" s="96">
        <f t="shared" si="5"/>
        <v>135491</v>
      </c>
      <c r="I110" s="96">
        <f t="shared" si="7"/>
        <v>1625892</v>
      </c>
      <c r="J110" s="96">
        <f t="shared" si="6"/>
        <v>9430174</v>
      </c>
      <c r="K110" s="44"/>
    </row>
    <row r="111" spans="1:11" ht="56.25" x14ac:dyDescent="0.25">
      <c r="A111" s="481"/>
      <c r="B111" s="484"/>
      <c r="C111" s="237" t="s">
        <v>1020</v>
      </c>
      <c r="D111" s="236">
        <v>48</v>
      </c>
      <c r="E111" s="76" t="s">
        <v>277</v>
      </c>
      <c r="F111" s="239">
        <f>VLOOKUP(E111,$E$7:F105:$F$12,2,0)</f>
        <v>3.25</v>
      </c>
      <c r="G111" s="96">
        <f t="shared" si="4"/>
        <v>58110000</v>
      </c>
      <c r="H111" s="96">
        <f t="shared" si="5"/>
        <v>109267</v>
      </c>
      <c r="I111" s="96">
        <f t="shared" si="7"/>
        <v>1311204</v>
      </c>
      <c r="J111" s="96">
        <f t="shared" si="6"/>
        <v>7604983</v>
      </c>
      <c r="K111" s="44"/>
    </row>
    <row r="112" spans="1:11" ht="37.5" x14ac:dyDescent="0.25">
      <c r="A112" s="481"/>
      <c r="B112" s="484"/>
      <c r="C112" s="237" t="s">
        <v>226</v>
      </c>
      <c r="D112" s="236">
        <v>48</v>
      </c>
      <c r="E112" s="76" t="s">
        <v>277</v>
      </c>
      <c r="F112" s="239">
        <f>VLOOKUP(E112,$E$7:F106:$F$12,2,0)</f>
        <v>3.25</v>
      </c>
      <c r="G112" s="96">
        <f t="shared" si="4"/>
        <v>58110000</v>
      </c>
      <c r="H112" s="96">
        <f t="shared" si="5"/>
        <v>109267</v>
      </c>
      <c r="I112" s="96">
        <f t="shared" si="7"/>
        <v>1311204</v>
      </c>
      <c r="J112" s="96">
        <f t="shared" si="6"/>
        <v>7604983</v>
      </c>
      <c r="K112" s="44"/>
    </row>
    <row r="113" spans="1:11" ht="56.25" x14ac:dyDescent="0.25">
      <c r="A113" s="481"/>
      <c r="B113" s="484"/>
      <c r="C113" s="237" t="s">
        <v>1021</v>
      </c>
      <c r="D113" s="236">
        <v>48</v>
      </c>
      <c r="E113" s="76" t="s">
        <v>278</v>
      </c>
      <c r="F113" s="239">
        <f>VLOOKUP(E113,$E$7:F107:$F$12,2,0)</f>
        <v>4.38</v>
      </c>
      <c r="G113" s="96">
        <f t="shared" si="4"/>
        <v>78314400</v>
      </c>
      <c r="H113" s="96">
        <f t="shared" si="5"/>
        <v>147258</v>
      </c>
      <c r="I113" s="96">
        <f t="shared" si="7"/>
        <v>1767096</v>
      </c>
      <c r="J113" s="96">
        <f t="shared" si="6"/>
        <v>10249157</v>
      </c>
      <c r="K113" s="44"/>
    </row>
    <row r="114" spans="1:11" ht="37.5" x14ac:dyDescent="0.25">
      <c r="A114" s="481"/>
      <c r="B114" s="484"/>
      <c r="C114" s="237" t="s">
        <v>227</v>
      </c>
      <c r="D114" s="236">
        <v>48</v>
      </c>
      <c r="E114" s="76" t="s">
        <v>278</v>
      </c>
      <c r="F114" s="239">
        <f>VLOOKUP(E114,$E$7:F108:$F$12,2,0)</f>
        <v>4.38</v>
      </c>
      <c r="G114" s="96">
        <f t="shared" si="4"/>
        <v>78314400</v>
      </c>
      <c r="H114" s="96">
        <f t="shared" si="5"/>
        <v>147258</v>
      </c>
      <c r="I114" s="96">
        <f t="shared" si="7"/>
        <v>1767096</v>
      </c>
      <c r="J114" s="96">
        <f t="shared" si="6"/>
        <v>10249157</v>
      </c>
      <c r="K114" s="44"/>
    </row>
    <row r="115" spans="1:11" ht="93.75" x14ac:dyDescent="0.25">
      <c r="A115" s="482"/>
      <c r="B115" s="485"/>
      <c r="C115" s="237" t="s">
        <v>228</v>
      </c>
      <c r="D115" s="236">
        <v>48</v>
      </c>
      <c r="E115" s="76" t="s">
        <v>278</v>
      </c>
      <c r="F115" s="239">
        <f>VLOOKUP(E115,$E$7:F109:$F$12,2,0)</f>
        <v>4.38</v>
      </c>
      <c r="G115" s="96">
        <f t="shared" si="4"/>
        <v>78314400</v>
      </c>
      <c r="H115" s="96">
        <f t="shared" si="5"/>
        <v>147258</v>
      </c>
      <c r="I115" s="96">
        <f t="shared" si="7"/>
        <v>1767096</v>
      </c>
      <c r="J115" s="96">
        <f t="shared" si="6"/>
        <v>10249157</v>
      </c>
      <c r="K115" s="44"/>
    </row>
    <row r="116" spans="1:11" ht="56.25" x14ac:dyDescent="0.25">
      <c r="A116" s="480">
        <v>27</v>
      </c>
      <c r="B116" s="483" t="s">
        <v>231</v>
      </c>
      <c r="C116" s="237" t="s">
        <v>229</v>
      </c>
      <c r="D116" s="236">
        <v>288</v>
      </c>
      <c r="E116" s="76"/>
      <c r="F116" s="239"/>
      <c r="G116" s="96">
        <f t="shared" si="4"/>
        <v>0</v>
      </c>
      <c r="H116" s="96">
        <f t="shared" si="5"/>
        <v>0</v>
      </c>
      <c r="I116" s="96">
        <f t="shared" si="7"/>
        <v>0</v>
      </c>
      <c r="J116" s="96">
        <f t="shared" si="6"/>
        <v>0</v>
      </c>
      <c r="K116" s="44"/>
    </row>
    <row r="117" spans="1:11" ht="18.75" x14ac:dyDescent="0.25">
      <c r="A117" s="481"/>
      <c r="B117" s="484"/>
      <c r="C117" s="237" t="s">
        <v>230</v>
      </c>
      <c r="D117" s="236">
        <v>40</v>
      </c>
      <c r="E117" s="76" t="s">
        <v>277</v>
      </c>
      <c r="F117" s="239">
        <f>VLOOKUP(E117,$E$7:F111:$F$12,2,0)</f>
        <v>3.25</v>
      </c>
      <c r="G117" s="96">
        <f t="shared" si="4"/>
        <v>58110000</v>
      </c>
      <c r="H117" s="96">
        <f t="shared" si="5"/>
        <v>109267</v>
      </c>
      <c r="I117" s="96">
        <f t="shared" si="7"/>
        <v>1092670</v>
      </c>
      <c r="J117" s="96">
        <f t="shared" si="6"/>
        <v>6337486</v>
      </c>
      <c r="K117" s="44"/>
    </row>
    <row r="118" spans="1:11" ht="37.5" x14ac:dyDescent="0.25">
      <c r="A118" s="481"/>
      <c r="B118" s="484"/>
      <c r="C118" s="237" t="s">
        <v>1022</v>
      </c>
      <c r="D118" s="236">
        <v>48</v>
      </c>
      <c r="E118" s="76" t="s">
        <v>277</v>
      </c>
      <c r="F118" s="239">
        <f>VLOOKUP(E118,$E$7:F112:$F$12,2,0)</f>
        <v>3.25</v>
      </c>
      <c r="G118" s="96">
        <f t="shared" si="4"/>
        <v>58110000</v>
      </c>
      <c r="H118" s="96">
        <f t="shared" si="5"/>
        <v>109267</v>
      </c>
      <c r="I118" s="96">
        <f t="shared" si="7"/>
        <v>1311204</v>
      </c>
      <c r="J118" s="96">
        <f t="shared" si="6"/>
        <v>7604983</v>
      </c>
      <c r="K118" s="44"/>
    </row>
    <row r="119" spans="1:11" ht="75" x14ac:dyDescent="0.25">
      <c r="A119" s="481"/>
      <c r="B119" s="484"/>
      <c r="C119" s="237" t="s">
        <v>232</v>
      </c>
      <c r="D119" s="236">
        <v>56</v>
      </c>
      <c r="E119" s="76" t="s">
        <v>277</v>
      </c>
      <c r="F119" s="239">
        <f>VLOOKUP(E119,$E$7:F113:$F$12,2,0)</f>
        <v>3.25</v>
      </c>
      <c r="G119" s="96">
        <f t="shared" si="4"/>
        <v>58110000</v>
      </c>
      <c r="H119" s="96">
        <f t="shared" si="5"/>
        <v>109267</v>
      </c>
      <c r="I119" s="96">
        <f t="shared" si="7"/>
        <v>1529738</v>
      </c>
      <c r="J119" s="96">
        <f t="shared" si="6"/>
        <v>8872480</v>
      </c>
      <c r="K119" s="44"/>
    </row>
    <row r="120" spans="1:11" ht="56.25" x14ac:dyDescent="0.25">
      <c r="A120" s="481"/>
      <c r="B120" s="484"/>
      <c r="C120" s="237" t="s">
        <v>233</v>
      </c>
      <c r="D120" s="236">
        <v>48</v>
      </c>
      <c r="E120" s="76" t="s">
        <v>278</v>
      </c>
      <c r="F120" s="239">
        <f>VLOOKUP(E120,$E$7:F114:$F$12,2,0)</f>
        <v>4.38</v>
      </c>
      <c r="G120" s="96">
        <f t="shared" si="4"/>
        <v>78314400</v>
      </c>
      <c r="H120" s="96">
        <f t="shared" si="5"/>
        <v>147258</v>
      </c>
      <c r="I120" s="96">
        <f t="shared" si="7"/>
        <v>1767096</v>
      </c>
      <c r="J120" s="96">
        <f t="shared" si="6"/>
        <v>10249157</v>
      </c>
      <c r="K120" s="44"/>
    </row>
    <row r="121" spans="1:11" ht="37.5" customHeight="1" x14ac:dyDescent="0.25">
      <c r="A121" s="481"/>
      <c r="B121" s="484"/>
      <c r="C121" s="237" t="s">
        <v>234</v>
      </c>
      <c r="D121" s="236">
        <v>48</v>
      </c>
      <c r="E121" s="76" t="s">
        <v>276</v>
      </c>
      <c r="F121" s="239">
        <f>VLOOKUP(E121,$E$7:F115:$F$12,2,0)</f>
        <v>4.03</v>
      </c>
      <c r="G121" s="96">
        <f t="shared" si="4"/>
        <v>72056400</v>
      </c>
      <c r="H121" s="96">
        <f t="shared" si="5"/>
        <v>135491</v>
      </c>
      <c r="I121" s="96">
        <f t="shared" si="7"/>
        <v>1625892</v>
      </c>
      <c r="J121" s="96">
        <f t="shared" si="6"/>
        <v>9430174</v>
      </c>
      <c r="K121" s="44"/>
    </row>
    <row r="122" spans="1:11" ht="56.25" x14ac:dyDescent="0.25">
      <c r="A122" s="482"/>
      <c r="B122" s="485"/>
      <c r="C122" s="237" t="s">
        <v>235</v>
      </c>
      <c r="D122" s="236">
        <v>48</v>
      </c>
      <c r="E122" s="76" t="s">
        <v>276</v>
      </c>
      <c r="F122" s="239">
        <f>VLOOKUP(E122,$E$7:F116:$F$12,2,0)</f>
        <v>4.03</v>
      </c>
      <c r="G122" s="96">
        <f t="shared" si="4"/>
        <v>72056400</v>
      </c>
      <c r="H122" s="96">
        <f t="shared" si="5"/>
        <v>135491</v>
      </c>
      <c r="I122" s="96">
        <f t="shared" si="7"/>
        <v>1625892</v>
      </c>
      <c r="J122" s="96">
        <f t="shared" si="6"/>
        <v>9430174</v>
      </c>
      <c r="K122" s="44"/>
    </row>
    <row r="123" spans="1:11" ht="18.75" x14ac:dyDescent="0.25">
      <c r="A123" s="480">
        <v>28</v>
      </c>
      <c r="B123" s="483" t="s">
        <v>238</v>
      </c>
      <c r="C123" s="237" t="s">
        <v>236</v>
      </c>
      <c r="D123" s="236">
        <v>77</v>
      </c>
      <c r="E123" s="76"/>
      <c r="F123" s="239"/>
      <c r="G123" s="96">
        <f t="shared" si="4"/>
        <v>0</v>
      </c>
      <c r="H123" s="96">
        <f t="shared" si="5"/>
        <v>0</v>
      </c>
      <c r="I123" s="96">
        <f t="shared" si="7"/>
        <v>0</v>
      </c>
      <c r="J123" s="96">
        <f t="shared" si="6"/>
        <v>0</v>
      </c>
      <c r="K123" s="44"/>
    </row>
    <row r="124" spans="1:11" ht="75" x14ac:dyDescent="0.25">
      <c r="A124" s="481"/>
      <c r="B124" s="484"/>
      <c r="C124" s="237" t="s">
        <v>237</v>
      </c>
      <c r="D124" s="236">
        <v>37</v>
      </c>
      <c r="E124" s="76" t="s">
        <v>275</v>
      </c>
      <c r="F124" s="239">
        <f>VLOOKUP(E124,$E$7:F118:$F$12,2,0)</f>
        <v>5.0199999999999996</v>
      </c>
      <c r="G124" s="96">
        <f t="shared" si="4"/>
        <v>89757600</v>
      </c>
      <c r="H124" s="96">
        <f t="shared" si="5"/>
        <v>168775</v>
      </c>
      <c r="I124" s="96">
        <f t="shared" si="7"/>
        <v>1561169</v>
      </c>
      <c r="J124" s="96">
        <f t="shared" si="6"/>
        <v>9054779</v>
      </c>
      <c r="K124" s="44"/>
    </row>
    <row r="125" spans="1:11" ht="56.25" x14ac:dyDescent="0.25">
      <c r="A125" s="482"/>
      <c r="B125" s="485"/>
      <c r="C125" s="237" t="s">
        <v>239</v>
      </c>
      <c r="D125" s="236">
        <v>40</v>
      </c>
      <c r="E125" s="76" t="s">
        <v>275</v>
      </c>
      <c r="F125" s="239">
        <f>VLOOKUP(E125,$E$7:F119:$F$12,2,0)</f>
        <v>5.0199999999999996</v>
      </c>
      <c r="G125" s="96">
        <f t="shared" si="4"/>
        <v>89757600</v>
      </c>
      <c r="H125" s="96">
        <f t="shared" si="5"/>
        <v>168775</v>
      </c>
      <c r="I125" s="96">
        <f t="shared" si="7"/>
        <v>1687750</v>
      </c>
      <c r="J125" s="96">
        <f t="shared" si="6"/>
        <v>9788950</v>
      </c>
      <c r="K125" s="44"/>
    </row>
    <row r="126" spans="1:11" ht="56.25" x14ac:dyDescent="0.25">
      <c r="A126" s="480">
        <v>29</v>
      </c>
      <c r="B126" s="483" t="s">
        <v>240</v>
      </c>
      <c r="C126" s="237" t="s">
        <v>241</v>
      </c>
      <c r="D126" s="236">
        <v>297</v>
      </c>
      <c r="E126" s="76"/>
      <c r="F126" s="239"/>
      <c r="G126" s="96">
        <f t="shared" si="4"/>
        <v>0</v>
      </c>
      <c r="H126" s="96">
        <f t="shared" si="5"/>
        <v>0</v>
      </c>
      <c r="I126" s="96">
        <f t="shared" si="7"/>
        <v>0</v>
      </c>
      <c r="J126" s="96">
        <f t="shared" si="6"/>
        <v>0</v>
      </c>
      <c r="K126" s="44"/>
    </row>
    <row r="127" spans="1:11" ht="56.25" x14ac:dyDescent="0.25">
      <c r="A127" s="481"/>
      <c r="B127" s="484"/>
      <c r="C127" s="237" t="s">
        <v>242</v>
      </c>
      <c r="D127" s="236">
        <v>32</v>
      </c>
      <c r="E127" s="76" t="s">
        <v>275</v>
      </c>
      <c r="F127" s="239">
        <f>VLOOKUP(E127,$E$7:F121:$F$12,2,0)</f>
        <v>5.0199999999999996</v>
      </c>
      <c r="G127" s="96">
        <f t="shared" si="4"/>
        <v>89757600</v>
      </c>
      <c r="H127" s="96">
        <f t="shared" si="5"/>
        <v>168775</v>
      </c>
      <c r="I127" s="96">
        <f t="shared" si="7"/>
        <v>1350200</v>
      </c>
      <c r="J127" s="96">
        <f t="shared" si="6"/>
        <v>7831160</v>
      </c>
      <c r="K127" s="44"/>
    </row>
    <row r="128" spans="1:11" ht="37.5" x14ac:dyDescent="0.25">
      <c r="A128" s="481"/>
      <c r="B128" s="484"/>
      <c r="C128" s="237" t="s">
        <v>243</v>
      </c>
      <c r="D128" s="236">
        <v>30</v>
      </c>
      <c r="E128" s="76" t="s">
        <v>275</v>
      </c>
      <c r="F128" s="239">
        <f>VLOOKUP(E128,$E$7:F122:$F$12,2,0)</f>
        <v>5.0199999999999996</v>
      </c>
      <c r="G128" s="96">
        <f t="shared" si="4"/>
        <v>89757600</v>
      </c>
      <c r="H128" s="96">
        <f t="shared" si="5"/>
        <v>168775</v>
      </c>
      <c r="I128" s="96">
        <f t="shared" si="7"/>
        <v>1265813</v>
      </c>
      <c r="J128" s="96">
        <f t="shared" si="6"/>
        <v>7341713</v>
      </c>
      <c r="K128" s="44"/>
    </row>
    <row r="129" spans="1:11" ht="75" x14ac:dyDescent="0.25">
      <c r="A129" s="481"/>
      <c r="B129" s="484"/>
      <c r="C129" s="237" t="s">
        <v>244</v>
      </c>
      <c r="D129" s="236">
        <v>24</v>
      </c>
      <c r="E129" s="76" t="s">
        <v>275</v>
      </c>
      <c r="F129" s="239">
        <f>VLOOKUP(E129,$E$7:F123:$F$12,2,0)</f>
        <v>5.0199999999999996</v>
      </c>
      <c r="G129" s="96">
        <f t="shared" si="4"/>
        <v>89757600</v>
      </c>
      <c r="H129" s="96">
        <f t="shared" si="5"/>
        <v>168775</v>
      </c>
      <c r="I129" s="96">
        <f t="shared" si="7"/>
        <v>1012650</v>
      </c>
      <c r="J129" s="96">
        <f t="shared" si="6"/>
        <v>5873370</v>
      </c>
      <c r="K129" s="44"/>
    </row>
    <row r="130" spans="1:11" ht="18.75" x14ac:dyDescent="0.25">
      <c r="A130" s="481"/>
      <c r="B130" s="484"/>
      <c r="C130" s="237" t="s">
        <v>245</v>
      </c>
      <c r="D130" s="236">
        <v>8</v>
      </c>
      <c r="E130" s="76" t="s">
        <v>275</v>
      </c>
      <c r="F130" s="239">
        <f>VLOOKUP(E130,$E$7:F124:$F$12,2,0)</f>
        <v>5.0199999999999996</v>
      </c>
      <c r="G130" s="96">
        <f t="shared" si="4"/>
        <v>89757600</v>
      </c>
      <c r="H130" s="96">
        <f t="shared" si="5"/>
        <v>168775</v>
      </c>
      <c r="I130" s="96">
        <f t="shared" si="7"/>
        <v>337550</v>
      </c>
      <c r="J130" s="96">
        <f t="shared" si="6"/>
        <v>1957790</v>
      </c>
      <c r="K130" s="44"/>
    </row>
    <row r="131" spans="1:11" ht="37.5" x14ac:dyDescent="0.25">
      <c r="A131" s="481"/>
      <c r="B131" s="484"/>
      <c r="C131" s="237" t="s">
        <v>1023</v>
      </c>
      <c r="D131" s="236">
        <v>8</v>
      </c>
      <c r="E131" s="76" t="s">
        <v>275</v>
      </c>
      <c r="F131" s="239">
        <f>VLOOKUP(E131,$E$7:F125:$F$12,2,0)</f>
        <v>5.0199999999999996</v>
      </c>
      <c r="G131" s="96">
        <f t="shared" si="4"/>
        <v>89757600</v>
      </c>
      <c r="H131" s="96">
        <f t="shared" si="5"/>
        <v>168775</v>
      </c>
      <c r="I131" s="96">
        <f t="shared" si="7"/>
        <v>337550</v>
      </c>
      <c r="J131" s="96">
        <f t="shared" si="6"/>
        <v>1957790</v>
      </c>
      <c r="K131" s="44"/>
    </row>
    <row r="132" spans="1:11" ht="112.5" x14ac:dyDescent="0.25">
      <c r="A132" s="481"/>
      <c r="B132" s="484"/>
      <c r="C132" s="237" t="s">
        <v>246</v>
      </c>
      <c r="D132" s="236">
        <v>16</v>
      </c>
      <c r="E132" s="76" t="s">
        <v>275</v>
      </c>
      <c r="F132" s="239">
        <f>VLOOKUP(E132,$E$7:F126:$F$12,2,0)</f>
        <v>5.0199999999999996</v>
      </c>
      <c r="G132" s="96">
        <f t="shared" si="4"/>
        <v>89757600</v>
      </c>
      <c r="H132" s="96">
        <f t="shared" si="5"/>
        <v>168775</v>
      </c>
      <c r="I132" s="96">
        <f t="shared" si="7"/>
        <v>675100</v>
      </c>
      <c r="J132" s="96">
        <f t="shared" si="6"/>
        <v>3915580</v>
      </c>
      <c r="K132" s="44"/>
    </row>
    <row r="133" spans="1:11" ht="75" x14ac:dyDescent="0.25">
      <c r="A133" s="481"/>
      <c r="B133" s="484"/>
      <c r="C133" s="237" t="s">
        <v>247</v>
      </c>
      <c r="D133" s="236">
        <v>16</v>
      </c>
      <c r="E133" s="76" t="s">
        <v>275</v>
      </c>
      <c r="F133" s="239">
        <f>VLOOKUP(E133,$E$7:F127:$F$12,2,0)</f>
        <v>5.0199999999999996</v>
      </c>
      <c r="G133" s="96">
        <f t="shared" si="4"/>
        <v>89757600</v>
      </c>
      <c r="H133" s="96">
        <f t="shared" si="5"/>
        <v>168775</v>
      </c>
      <c r="I133" s="96">
        <f t="shared" si="7"/>
        <v>675100</v>
      </c>
      <c r="J133" s="96">
        <f t="shared" si="6"/>
        <v>3915580</v>
      </c>
      <c r="K133" s="44"/>
    </row>
    <row r="134" spans="1:11" ht="18.75" x14ac:dyDescent="0.25">
      <c r="A134" s="481"/>
      <c r="B134" s="484"/>
      <c r="C134" s="237" t="s">
        <v>248</v>
      </c>
      <c r="D134" s="236">
        <v>32</v>
      </c>
      <c r="E134" s="76" t="s">
        <v>275</v>
      </c>
      <c r="F134" s="239">
        <f>VLOOKUP(E134,$E$7:F128:$F$12,2,0)</f>
        <v>5.0199999999999996</v>
      </c>
      <c r="G134" s="96">
        <f t="shared" si="4"/>
        <v>89757600</v>
      </c>
      <c r="H134" s="96">
        <f t="shared" si="5"/>
        <v>168775</v>
      </c>
      <c r="I134" s="96">
        <f t="shared" si="7"/>
        <v>1350200</v>
      </c>
      <c r="J134" s="96">
        <f t="shared" si="6"/>
        <v>7831160</v>
      </c>
      <c r="K134" s="44"/>
    </row>
    <row r="135" spans="1:11" ht="112.5" x14ac:dyDescent="0.25">
      <c r="A135" s="481"/>
      <c r="B135" s="484"/>
      <c r="C135" s="237" t="s">
        <v>1024</v>
      </c>
      <c r="D135" s="236">
        <v>35</v>
      </c>
      <c r="E135" s="76" t="s">
        <v>275</v>
      </c>
      <c r="F135" s="239">
        <f>VLOOKUP(E135,$E$7:F129:$F$12,2,0)</f>
        <v>5.0199999999999996</v>
      </c>
      <c r="G135" s="96">
        <f t="shared" si="4"/>
        <v>89757600</v>
      </c>
      <c r="H135" s="96">
        <f t="shared" si="5"/>
        <v>168775</v>
      </c>
      <c r="I135" s="96">
        <f t="shared" si="7"/>
        <v>1476781</v>
      </c>
      <c r="J135" s="96">
        <f t="shared" si="6"/>
        <v>8565331</v>
      </c>
      <c r="K135" s="44"/>
    </row>
    <row r="136" spans="1:11" ht="37.5" x14ac:dyDescent="0.25">
      <c r="A136" s="481"/>
      <c r="B136" s="484"/>
      <c r="C136" s="237" t="s">
        <v>249</v>
      </c>
      <c r="D136" s="236">
        <v>32</v>
      </c>
      <c r="E136" s="76" t="s">
        <v>275</v>
      </c>
      <c r="F136" s="239">
        <f>VLOOKUP(E136,$E$7:F130:$F$12,2,0)</f>
        <v>5.0199999999999996</v>
      </c>
      <c r="G136" s="96">
        <f t="shared" ref="G136:G175" si="8">ROUND(F136*1490000*12,0)</f>
        <v>89757600</v>
      </c>
      <c r="H136" s="96">
        <f t="shared" ref="H136:H175" si="9">ROUND(G136/450*44/52,0)</f>
        <v>168775</v>
      </c>
      <c r="I136" s="96">
        <f t="shared" si="7"/>
        <v>1350200</v>
      </c>
      <c r="J136" s="96">
        <f t="shared" ref="J136:J175" si="10">ROUND((D136*H136*1.2)+I136,0)</f>
        <v>7831160</v>
      </c>
      <c r="K136" s="44"/>
    </row>
    <row r="137" spans="1:11" ht="75" x14ac:dyDescent="0.25">
      <c r="A137" s="481"/>
      <c r="B137" s="484"/>
      <c r="C137" s="237" t="s">
        <v>250</v>
      </c>
      <c r="D137" s="236">
        <v>40</v>
      </c>
      <c r="E137" s="76" t="s">
        <v>275</v>
      </c>
      <c r="F137" s="239">
        <f>VLOOKUP(E137,$E$7:F131:$F$12,2,0)</f>
        <v>5.0199999999999996</v>
      </c>
      <c r="G137" s="96">
        <f t="shared" si="8"/>
        <v>89757600</v>
      </c>
      <c r="H137" s="96">
        <f t="shared" si="9"/>
        <v>168775</v>
      </c>
      <c r="I137" s="96">
        <f t="shared" ref="I137:I175" si="11">ROUND(H137*D137*25/100,0)</f>
        <v>1687750</v>
      </c>
      <c r="J137" s="96">
        <f t="shared" si="10"/>
        <v>9788950</v>
      </c>
      <c r="K137" s="44"/>
    </row>
    <row r="138" spans="1:11" ht="75" x14ac:dyDescent="0.25">
      <c r="A138" s="482"/>
      <c r="B138" s="485"/>
      <c r="C138" s="237" t="s">
        <v>251</v>
      </c>
      <c r="D138" s="236">
        <v>24</v>
      </c>
      <c r="E138" s="76" t="s">
        <v>275</v>
      </c>
      <c r="F138" s="239">
        <f>VLOOKUP(E138,$E$7:F132:$F$12,2,0)</f>
        <v>5.0199999999999996</v>
      </c>
      <c r="G138" s="96">
        <f t="shared" si="8"/>
        <v>89757600</v>
      </c>
      <c r="H138" s="96">
        <f t="shared" si="9"/>
        <v>168775</v>
      </c>
      <c r="I138" s="96">
        <f t="shared" si="11"/>
        <v>1012650</v>
      </c>
      <c r="J138" s="96">
        <f t="shared" si="10"/>
        <v>5873370</v>
      </c>
      <c r="K138" s="44"/>
    </row>
    <row r="139" spans="1:11" ht="37.5" x14ac:dyDescent="0.25">
      <c r="A139" s="480">
        <v>30</v>
      </c>
      <c r="B139" s="483" t="s">
        <v>263</v>
      </c>
      <c r="C139" s="237" t="s">
        <v>1025</v>
      </c>
      <c r="D139" s="236">
        <v>421</v>
      </c>
      <c r="E139" s="76"/>
      <c r="F139" s="239"/>
      <c r="G139" s="96">
        <f t="shared" si="8"/>
        <v>0</v>
      </c>
      <c r="H139" s="96">
        <f t="shared" si="9"/>
        <v>0</v>
      </c>
      <c r="I139" s="96">
        <f t="shared" si="11"/>
        <v>0</v>
      </c>
      <c r="J139" s="96">
        <f t="shared" si="10"/>
        <v>0</v>
      </c>
      <c r="K139" s="44"/>
    </row>
    <row r="140" spans="1:11" ht="75" x14ac:dyDescent="0.25">
      <c r="A140" s="481"/>
      <c r="B140" s="484"/>
      <c r="C140" s="237" t="s">
        <v>1026</v>
      </c>
      <c r="D140" s="236">
        <v>24</v>
      </c>
      <c r="E140" s="76" t="s">
        <v>275</v>
      </c>
      <c r="F140" s="239">
        <f>VLOOKUP(E140,$E$7:F134:$F$12,2,0)</f>
        <v>5.0199999999999996</v>
      </c>
      <c r="G140" s="96">
        <f t="shared" si="8"/>
        <v>89757600</v>
      </c>
      <c r="H140" s="96">
        <f t="shared" si="9"/>
        <v>168775</v>
      </c>
      <c r="I140" s="96">
        <f t="shared" si="11"/>
        <v>1012650</v>
      </c>
      <c r="J140" s="96">
        <f t="shared" si="10"/>
        <v>5873370</v>
      </c>
      <c r="K140" s="44"/>
    </row>
    <row r="141" spans="1:11" ht="75" x14ac:dyDescent="0.25">
      <c r="A141" s="481"/>
      <c r="B141" s="484"/>
      <c r="C141" s="237" t="s">
        <v>252</v>
      </c>
      <c r="D141" s="236">
        <v>24</v>
      </c>
      <c r="E141" s="76" t="s">
        <v>275</v>
      </c>
      <c r="F141" s="239">
        <f>VLOOKUP(E141,$E$7:F135:$F$12,2,0)</f>
        <v>5.0199999999999996</v>
      </c>
      <c r="G141" s="96">
        <f t="shared" si="8"/>
        <v>89757600</v>
      </c>
      <c r="H141" s="96">
        <f t="shared" si="9"/>
        <v>168775</v>
      </c>
      <c r="I141" s="96">
        <f t="shared" si="11"/>
        <v>1012650</v>
      </c>
      <c r="J141" s="96">
        <f t="shared" si="10"/>
        <v>5873370</v>
      </c>
      <c r="K141" s="44"/>
    </row>
    <row r="142" spans="1:11" ht="56.25" x14ac:dyDescent="0.25">
      <c r="A142" s="481"/>
      <c r="B142" s="484"/>
      <c r="C142" s="237" t="s">
        <v>264</v>
      </c>
      <c r="D142" s="236">
        <v>24</v>
      </c>
      <c r="E142" s="76" t="s">
        <v>275</v>
      </c>
      <c r="F142" s="239">
        <f>VLOOKUP(E142,$E$7:F136:$F$12,2,0)</f>
        <v>5.0199999999999996</v>
      </c>
      <c r="G142" s="96">
        <f t="shared" si="8"/>
        <v>89757600</v>
      </c>
      <c r="H142" s="96">
        <f t="shared" si="9"/>
        <v>168775</v>
      </c>
      <c r="I142" s="96">
        <f t="shared" si="11"/>
        <v>1012650</v>
      </c>
      <c r="J142" s="96">
        <f t="shared" si="10"/>
        <v>5873370</v>
      </c>
      <c r="K142" s="44"/>
    </row>
    <row r="143" spans="1:11" ht="93.75" x14ac:dyDescent="0.25">
      <c r="A143" s="481"/>
      <c r="B143" s="484"/>
      <c r="C143" s="237" t="s">
        <v>253</v>
      </c>
      <c r="D143" s="236">
        <v>32</v>
      </c>
      <c r="E143" s="76" t="s">
        <v>275</v>
      </c>
      <c r="F143" s="239">
        <f>VLOOKUP(E143,$E$7:F137:$F$12,2,0)</f>
        <v>5.0199999999999996</v>
      </c>
      <c r="G143" s="96">
        <f t="shared" si="8"/>
        <v>89757600</v>
      </c>
      <c r="H143" s="96">
        <f t="shared" si="9"/>
        <v>168775</v>
      </c>
      <c r="I143" s="96">
        <f t="shared" si="11"/>
        <v>1350200</v>
      </c>
      <c r="J143" s="96">
        <f t="shared" si="10"/>
        <v>7831160</v>
      </c>
      <c r="K143" s="44"/>
    </row>
    <row r="144" spans="1:11" ht="37.5" x14ac:dyDescent="0.25">
      <c r="A144" s="481"/>
      <c r="B144" s="484"/>
      <c r="C144" s="237" t="s">
        <v>254</v>
      </c>
      <c r="D144" s="236">
        <v>30</v>
      </c>
      <c r="E144" s="76" t="s">
        <v>275</v>
      </c>
      <c r="F144" s="239">
        <f>VLOOKUP(E144,$E$7:F138:$F$12,2,0)</f>
        <v>5.0199999999999996</v>
      </c>
      <c r="G144" s="96">
        <f t="shared" si="8"/>
        <v>89757600</v>
      </c>
      <c r="H144" s="96">
        <f t="shared" si="9"/>
        <v>168775</v>
      </c>
      <c r="I144" s="96">
        <f t="shared" si="11"/>
        <v>1265813</v>
      </c>
      <c r="J144" s="96">
        <f t="shared" si="10"/>
        <v>7341713</v>
      </c>
      <c r="K144" s="44"/>
    </row>
    <row r="145" spans="1:11" ht="37.5" x14ac:dyDescent="0.25">
      <c r="A145" s="481"/>
      <c r="B145" s="484"/>
      <c r="C145" s="237" t="s">
        <v>1027</v>
      </c>
      <c r="D145" s="236">
        <v>32</v>
      </c>
      <c r="E145" s="76" t="s">
        <v>277</v>
      </c>
      <c r="F145" s="239">
        <f>VLOOKUP(E145,$E$7:F139:$F$12,2,0)</f>
        <v>3.25</v>
      </c>
      <c r="G145" s="96">
        <f t="shared" si="8"/>
        <v>58110000</v>
      </c>
      <c r="H145" s="96">
        <f t="shared" si="9"/>
        <v>109267</v>
      </c>
      <c r="I145" s="96">
        <f t="shared" si="11"/>
        <v>874136</v>
      </c>
      <c r="J145" s="96">
        <f t="shared" si="10"/>
        <v>5069989</v>
      </c>
      <c r="K145" s="44"/>
    </row>
    <row r="146" spans="1:11" ht="75" x14ac:dyDescent="0.25">
      <c r="A146" s="481"/>
      <c r="B146" s="484"/>
      <c r="C146" s="237" t="s">
        <v>255</v>
      </c>
      <c r="D146" s="236">
        <v>40</v>
      </c>
      <c r="E146" s="76" t="s">
        <v>277</v>
      </c>
      <c r="F146" s="239">
        <f>VLOOKUP(E146,$E$7:F140:$F$12,2,0)</f>
        <v>3.25</v>
      </c>
      <c r="G146" s="96">
        <f t="shared" si="8"/>
        <v>58110000</v>
      </c>
      <c r="H146" s="96">
        <f t="shared" si="9"/>
        <v>109267</v>
      </c>
      <c r="I146" s="96">
        <f t="shared" si="11"/>
        <v>1092670</v>
      </c>
      <c r="J146" s="96">
        <f t="shared" si="10"/>
        <v>6337486</v>
      </c>
      <c r="K146" s="44"/>
    </row>
    <row r="147" spans="1:11" ht="37.5" x14ac:dyDescent="0.25">
      <c r="A147" s="481"/>
      <c r="B147" s="484"/>
      <c r="C147" s="237" t="s">
        <v>1028</v>
      </c>
      <c r="D147" s="236">
        <v>37</v>
      </c>
      <c r="E147" s="76" t="s">
        <v>277</v>
      </c>
      <c r="F147" s="239">
        <f>VLOOKUP(E147,$E$7:F141:$F$12,2,0)</f>
        <v>3.25</v>
      </c>
      <c r="G147" s="96">
        <f t="shared" si="8"/>
        <v>58110000</v>
      </c>
      <c r="H147" s="96">
        <f t="shared" si="9"/>
        <v>109267</v>
      </c>
      <c r="I147" s="96">
        <f t="shared" si="11"/>
        <v>1010720</v>
      </c>
      <c r="J147" s="96">
        <f t="shared" si="10"/>
        <v>5862175</v>
      </c>
      <c r="K147" s="44"/>
    </row>
    <row r="148" spans="1:11" ht="56.25" x14ac:dyDescent="0.25">
      <c r="A148" s="481"/>
      <c r="B148" s="484"/>
      <c r="C148" s="237" t="s">
        <v>256</v>
      </c>
      <c r="D148" s="236">
        <v>35</v>
      </c>
      <c r="E148" s="76" t="s">
        <v>276</v>
      </c>
      <c r="F148" s="239">
        <f>VLOOKUP(E148,$E$7:F142:$F$12,2,0)</f>
        <v>4.03</v>
      </c>
      <c r="G148" s="96">
        <f t="shared" si="8"/>
        <v>72056400</v>
      </c>
      <c r="H148" s="96">
        <f t="shared" si="9"/>
        <v>135491</v>
      </c>
      <c r="I148" s="96">
        <f t="shared" si="11"/>
        <v>1185546</v>
      </c>
      <c r="J148" s="96">
        <f t="shared" si="10"/>
        <v>6876168</v>
      </c>
      <c r="K148" s="44"/>
    </row>
    <row r="149" spans="1:11" ht="75" x14ac:dyDescent="0.25">
      <c r="A149" s="481"/>
      <c r="B149" s="484"/>
      <c r="C149" s="237" t="s">
        <v>257</v>
      </c>
      <c r="D149" s="236">
        <v>35</v>
      </c>
      <c r="E149" s="76" t="s">
        <v>276</v>
      </c>
      <c r="F149" s="239">
        <f>VLOOKUP(E149,$E$7:F143:$F$12,2,0)</f>
        <v>4.03</v>
      </c>
      <c r="G149" s="96">
        <f t="shared" si="8"/>
        <v>72056400</v>
      </c>
      <c r="H149" s="96">
        <f t="shared" si="9"/>
        <v>135491</v>
      </c>
      <c r="I149" s="96">
        <f t="shared" si="11"/>
        <v>1185546</v>
      </c>
      <c r="J149" s="96">
        <f t="shared" si="10"/>
        <v>6876168</v>
      </c>
      <c r="K149" s="44"/>
    </row>
    <row r="150" spans="1:11" ht="56.25" x14ac:dyDescent="0.25">
      <c r="A150" s="481"/>
      <c r="B150" s="484"/>
      <c r="C150" s="237" t="s">
        <v>258</v>
      </c>
      <c r="D150" s="236">
        <v>8</v>
      </c>
      <c r="E150" s="76" t="s">
        <v>276</v>
      </c>
      <c r="F150" s="239">
        <f>VLOOKUP(E150,$E$7:F144:$F$12,2,0)</f>
        <v>4.03</v>
      </c>
      <c r="G150" s="96">
        <f t="shared" si="8"/>
        <v>72056400</v>
      </c>
      <c r="H150" s="96">
        <f t="shared" si="9"/>
        <v>135491</v>
      </c>
      <c r="I150" s="96">
        <f t="shared" si="11"/>
        <v>270982</v>
      </c>
      <c r="J150" s="96">
        <f t="shared" si="10"/>
        <v>1571696</v>
      </c>
      <c r="K150" s="44"/>
    </row>
    <row r="151" spans="1:11" ht="75" x14ac:dyDescent="0.25">
      <c r="A151" s="481"/>
      <c r="B151" s="484"/>
      <c r="C151" s="237" t="s">
        <v>259</v>
      </c>
      <c r="D151" s="236">
        <v>8</v>
      </c>
      <c r="E151" s="76" t="s">
        <v>276</v>
      </c>
      <c r="F151" s="239">
        <f>VLOOKUP(E151,$E$7:F145:$F$12,2,0)</f>
        <v>4.03</v>
      </c>
      <c r="G151" s="96">
        <f t="shared" si="8"/>
        <v>72056400</v>
      </c>
      <c r="H151" s="96">
        <f t="shared" si="9"/>
        <v>135491</v>
      </c>
      <c r="I151" s="96">
        <f t="shared" si="11"/>
        <v>270982</v>
      </c>
      <c r="J151" s="96">
        <f t="shared" si="10"/>
        <v>1571696</v>
      </c>
      <c r="K151" s="44"/>
    </row>
    <row r="152" spans="1:11" ht="37.5" x14ac:dyDescent="0.25">
      <c r="A152" s="481"/>
      <c r="B152" s="484"/>
      <c r="C152" s="237" t="s">
        <v>260</v>
      </c>
      <c r="D152" s="236">
        <v>8</v>
      </c>
      <c r="E152" s="76" t="s">
        <v>276</v>
      </c>
      <c r="F152" s="239">
        <f>VLOOKUP(E152,$E$7:F146:$F$12,2,0)</f>
        <v>4.03</v>
      </c>
      <c r="G152" s="96">
        <f t="shared" si="8"/>
        <v>72056400</v>
      </c>
      <c r="H152" s="96">
        <f t="shared" si="9"/>
        <v>135491</v>
      </c>
      <c r="I152" s="96">
        <f t="shared" si="11"/>
        <v>270982</v>
      </c>
      <c r="J152" s="96">
        <f t="shared" si="10"/>
        <v>1571696</v>
      </c>
      <c r="K152" s="44"/>
    </row>
    <row r="153" spans="1:11" ht="75" x14ac:dyDescent="0.25">
      <c r="A153" s="481"/>
      <c r="B153" s="484"/>
      <c r="C153" s="237" t="s">
        <v>1029</v>
      </c>
      <c r="D153" s="236">
        <v>16</v>
      </c>
      <c r="E153" s="76" t="s">
        <v>276</v>
      </c>
      <c r="F153" s="239">
        <f>VLOOKUP(E153,$E$7:F147:$F$12,2,0)</f>
        <v>4.03</v>
      </c>
      <c r="G153" s="96">
        <f t="shared" si="8"/>
        <v>72056400</v>
      </c>
      <c r="H153" s="96">
        <f t="shared" si="9"/>
        <v>135491</v>
      </c>
      <c r="I153" s="96">
        <f t="shared" si="11"/>
        <v>541964</v>
      </c>
      <c r="J153" s="96">
        <f t="shared" si="10"/>
        <v>3143391</v>
      </c>
      <c r="K153" s="44"/>
    </row>
    <row r="154" spans="1:11" ht="37.5" x14ac:dyDescent="0.25">
      <c r="A154" s="481"/>
      <c r="B154" s="484"/>
      <c r="C154" s="237" t="s">
        <v>1030</v>
      </c>
      <c r="D154" s="236">
        <v>12</v>
      </c>
      <c r="E154" s="76" t="s">
        <v>276</v>
      </c>
      <c r="F154" s="239">
        <f>VLOOKUP(E154,$E$7:F148:$F$12,2,0)</f>
        <v>4.03</v>
      </c>
      <c r="G154" s="96">
        <f t="shared" si="8"/>
        <v>72056400</v>
      </c>
      <c r="H154" s="96">
        <f t="shared" si="9"/>
        <v>135491</v>
      </c>
      <c r="I154" s="96">
        <f t="shared" si="11"/>
        <v>406473</v>
      </c>
      <c r="J154" s="96">
        <f t="shared" si="10"/>
        <v>2357543</v>
      </c>
      <c r="K154" s="44"/>
    </row>
    <row r="155" spans="1:11" ht="56.25" x14ac:dyDescent="0.25">
      <c r="A155" s="481"/>
      <c r="B155" s="484"/>
      <c r="C155" s="237" t="s">
        <v>301</v>
      </c>
      <c r="D155" s="236">
        <v>12</v>
      </c>
      <c r="E155" s="76" t="s">
        <v>276</v>
      </c>
      <c r="F155" s="239">
        <f>VLOOKUP(E155,$E$7:F149:$F$12,2,0)</f>
        <v>4.03</v>
      </c>
      <c r="G155" s="96">
        <f t="shared" si="8"/>
        <v>72056400</v>
      </c>
      <c r="H155" s="96">
        <f t="shared" si="9"/>
        <v>135491</v>
      </c>
      <c r="I155" s="96">
        <f t="shared" si="11"/>
        <v>406473</v>
      </c>
      <c r="J155" s="96">
        <f t="shared" si="10"/>
        <v>2357543</v>
      </c>
      <c r="K155" s="44"/>
    </row>
    <row r="156" spans="1:11" ht="56.25" x14ac:dyDescent="0.25">
      <c r="A156" s="481"/>
      <c r="B156" s="484"/>
      <c r="C156" s="237" t="s">
        <v>261</v>
      </c>
      <c r="D156" s="236">
        <v>12</v>
      </c>
      <c r="E156" s="76" t="s">
        <v>276</v>
      </c>
      <c r="F156" s="239">
        <f>VLOOKUP(E156,$E$7:F150:$F$12,2,0)</f>
        <v>4.03</v>
      </c>
      <c r="G156" s="96">
        <f t="shared" si="8"/>
        <v>72056400</v>
      </c>
      <c r="H156" s="96">
        <f t="shared" si="9"/>
        <v>135491</v>
      </c>
      <c r="I156" s="96">
        <f t="shared" si="11"/>
        <v>406473</v>
      </c>
      <c r="J156" s="96">
        <f t="shared" si="10"/>
        <v>2357543</v>
      </c>
      <c r="K156" s="44"/>
    </row>
    <row r="157" spans="1:11" ht="56.25" x14ac:dyDescent="0.25">
      <c r="A157" s="481"/>
      <c r="B157" s="484"/>
      <c r="C157" s="237" t="s">
        <v>1031</v>
      </c>
      <c r="D157" s="236">
        <v>8</v>
      </c>
      <c r="E157" s="76" t="s">
        <v>276</v>
      </c>
      <c r="F157" s="239">
        <f>VLOOKUP(E157,$E$7:F151:$F$12,2,0)</f>
        <v>4.03</v>
      </c>
      <c r="G157" s="96">
        <f t="shared" si="8"/>
        <v>72056400</v>
      </c>
      <c r="H157" s="96">
        <f t="shared" si="9"/>
        <v>135491</v>
      </c>
      <c r="I157" s="96">
        <f t="shared" si="11"/>
        <v>270982</v>
      </c>
      <c r="J157" s="96">
        <f t="shared" si="10"/>
        <v>1571696</v>
      </c>
      <c r="K157" s="44"/>
    </row>
    <row r="158" spans="1:11" ht="56.25" x14ac:dyDescent="0.25">
      <c r="A158" s="481"/>
      <c r="B158" s="484"/>
      <c r="C158" s="237" t="s">
        <v>262</v>
      </c>
      <c r="D158" s="236">
        <v>8</v>
      </c>
      <c r="E158" s="76" t="s">
        <v>276</v>
      </c>
      <c r="F158" s="239">
        <f>VLOOKUP(E158,$E$7:F152:$F$12,2,0)</f>
        <v>4.03</v>
      </c>
      <c r="G158" s="96">
        <f t="shared" si="8"/>
        <v>72056400</v>
      </c>
      <c r="H158" s="96">
        <f t="shared" si="9"/>
        <v>135491</v>
      </c>
      <c r="I158" s="96">
        <f t="shared" si="11"/>
        <v>270982</v>
      </c>
      <c r="J158" s="96">
        <f t="shared" si="10"/>
        <v>1571696</v>
      </c>
      <c r="K158" s="44"/>
    </row>
    <row r="159" spans="1:11" ht="56.25" x14ac:dyDescent="0.25">
      <c r="A159" s="481"/>
      <c r="B159" s="484"/>
      <c r="C159" s="237" t="s">
        <v>1032</v>
      </c>
      <c r="D159" s="236">
        <v>8</v>
      </c>
      <c r="E159" s="76" t="s">
        <v>276</v>
      </c>
      <c r="F159" s="239">
        <f>VLOOKUP(E159,$E$7:F153:$F$12,2,0)</f>
        <v>4.03</v>
      </c>
      <c r="G159" s="96">
        <f t="shared" si="8"/>
        <v>72056400</v>
      </c>
      <c r="H159" s="96">
        <f t="shared" si="9"/>
        <v>135491</v>
      </c>
      <c r="I159" s="96">
        <f t="shared" si="11"/>
        <v>270982</v>
      </c>
      <c r="J159" s="96">
        <f t="shared" si="10"/>
        <v>1571696</v>
      </c>
      <c r="K159" s="44"/>
    </row>
    <row r="160" spans="1:11" ht="75" x14ac:dyDescent="0.25">
      <c r="A160" s="482"/>
      <c r="B160" s="485"/>
      <c r="C160" s="237" t="s">
        <v>1033</v>
      </c>
      <c r="D160" s="236">
        <v>8</v>
      </c>
      <c r="E160" s="76" t="s">
        <v>276</v>
      </c>
      <c r="F160" s="239">
        <f>VLOOKUP(E160,$E$7:F154:$F$12,2,0)</f>
        <v>4.03</v>
      </c>
      <c r="G160" s="96">
        <f t="shared" si="8"/>
        <v>72056400</v>
      </c>
      <c r="H160" s="96">
        <f t="shared" si="9"/>
        <v>135491</v>
      </c>
      <c r="I160" s="96">
        <f t="shared" si="11"/>
        <v>270982</v>
      </c>
      <c r="J160" s="96">
        <f t="shared" si="10"/>
        <v>1571696</v>
      </c>
      <c r="K160" s="44"/>
    </row>
    <row r="161" spans="1:11" ht="37.5" x14ac:dyDescent="0.25">
      <c r="A161" s="480">
        <v>31</v>
      </c>
      <c r="B161" s="483" t="s">
        <v>274</v>
      </c>
      <c r="C161" s="237" t="s">
        <v>265</v>
      </c>
      <c r="D161" s="236">
        <v>242</v>
      </c>
      <c r="E161" s="76"/>
      <c r="F161" s="239"/>
      <c r="G161" s="96">
        <f t="shared" si="8"/>
        <v>0</v>
      </c>
      <c r="H161" s="96">
        <f t="shared" si="9"/>
        <v>0</v>
      </c>
      <c r="I161" s="96">
        <f t="shared" si="11"/>
        <v>0</v>
      </c>
      <c r="J161" s="96">
        <f t="shared" si="10"/>
        <v>0</v>
      </c>
      <c r="K161" s="44"/>
    </row>
    <row r="162" spans="1:11" ht="37.5" x14ac:dyDescent="0.25">
      <c r="A162" s="481"/>
      <c r="B162" s="484"/>
      <c r="C162" s="237" t="s">
        <v>266</v>
      </c>
      <c r="D162" s="236">
        <v>30</v>
      </c>
      <c r="E162" s="76" t="s">
        <v>275</v>
      </c>
      <c r="F162" s="239">
        <f>VLOOKUP(E162,$E$7:F156:$F$12,2,0)</f>
        <v>5.0199999999999996</v>
      </c>
      <c r="G162" s="96">
        <f t="shared" si="8"/>
        <v>89757600</v>
      </c>
      <c r="H162" s="96">
        <f t="shared" si="9"/>
        <v>168775</v>
      </c>
      <c r="I162" s="96">
        <f t="shared" si="11"/>
        <v>1265813</v>
      </c>
      <c r="J162" s="96">
        <f t="shared" si="10"/>
        <v>7341713</v>
      </c>
      <c r="K162" s="44"/>
    </row>
    <row r="163" spans="1:11" ht="93.75" x14ac:dyDescent="0.25">
      <c r="A163" s="481"/>
      <c r="B163" s="484"/>
      <c r="C163" s="237" t="s">
        <v>267</v>
      </c>
      <c r="D163" s="236">
        <v>30</v>
      </c>
      <c r="E163" s="76" t="s">
        <v>275</v>
      </c>
      <c r="F163" s="239">
        <f>VLOOKUP(E163,$E$7:F157:$F$12,2,0)</f>
        <v>5.0199999999999996</v>
      </c>
      <c r="G163" s="96">
        <f t="shared" si="8"/>
        <v>89757600</v>
      </c>
      <c r="H163" s="96">
        <f t="shared" si="9"/>
        <v>168775</v>
      </c>
      <c r="I163" s="96">
        <f t="shared" si="11"/>
        <v>1265813</v>
      </c>
      <c r="J163" s="96">
        <f t="shared" si="10"/>
        <v>7341713</v>
      </c>
      <c r="K163" s="44"/>
    </row>
    <row r="164" spans="1:11" ht="37.5" x14ac:dyDescent="0.25">
      <c r="A164" s="481"/>
      <c r="B164" s="484"/>
      <c r="C164" s="237" t="s">
        <v>268</v>
      </c>
      <c r="D164" s="236">
        <v>20</v>
      </c>
      <c r="E164" s="76" t="s">
        <v>275</v>
      </c>
      <c r="F164" s="239">
        <f>VLOOKUP(E164,$E$7:F158:$F$12,2,0)</f>
        <v>5.0199999999999996</v>
      </c>
      <c r="G164" s="96">
        <f t="shared" si="8"/>
        <v>89757600</v>
      </c>
      <c r="H164" s="96">
        <f t="shared" si="9"/>
        <v>168775</v>
      </c>
      <c r="I164" s="96">
        <f t="shared" si="11"/>
        <v>843875</v>
      </c>
      <c r="J164" s="96">
        <f t="shared" si="10"/>
        <v>4894475</v>
      </c>
      <c r="K164" s="44"/>
    </row>
    <row r="165" spans="1:11" ht="93.75" x14ac:dyDescent="0.25">
      <c r="A165" s="481"/>
      <c r="B165" s="484"/>
      <c r="C165" s="237" t="s">
        <v>269</v>
      </c>
      <c r="D165" s="236">
        <v>20</v>
      </c>
      <c r="E165" s="76" t="s">
        <v>275</v>
      </c>
      <c r="F165" s="239">
        <f>VLOOKUP(E165,$E$7:F159:$F$12,2,0)</f>
        <v>5.0199999999999996</v>
      </c>
      <c r="G165" s="96">
        <f t="shared" si="8"/>
        <v>89757600</v>
      </c>
      <c r="H165" s="96">
        <f t="shared" si="9"/>
        <v>168775</v>
      </c>
      <c r="I165" s="96">
        <f t="shared" si="11"/>
        <v>843875</v>
      </c>
      <c r="J165" s="96">
        <f t="shared" si="10"/>
        <v>4894475</v>
      </c>
      <c r="K165" s="44"/>
    </row>
    <row r="166" spans="1:11" ht="75" x14ac:dyDescent="0.25">
      <c r="A166" s="481"/>
      <c r="B166" s="484"/>
      <c r="C166" s="237" t="s">
        <v>270</v>
      </c>
      <c r="D166" s="236">
        <v>20</v>
      </c>
      <c r="E166" s="76" t="s">
        <v>275</v>
      </c>
      <c r="F166" s="239">
        <f>VLOOKUP(E166,$E$7:F160:$F$12,2,0)</f>
        <v>5.0199999999999996</v>
      </c>
      <c r="G166" s="96">
        <f t="shared" si="8"/>
        <v>89757600</v>
      </c>
      <c r="H166" s="96">
        <f t="shared" si="9"/>
        <v>168775</v>
      </c>
      <c r="I166" s="96">
        <f t="shared" si="11"/>
        <v>843875</v>
      </c>
      <c r="J166" s="96">
        <f t="shared" si="10"/>
        <v>4894475</v>
      </c>
      <c r="K166" s="44"/>
    </row>
    <row r="167" spans="1:11" ht="56.25" x14ac:dyDescent="0.25">
      <c r="A167" s="481"/>
      <c r="B167" s="484"/>
      <c r="C167" s="237" t="s">
        <v>271</v>
      </c>
      <c r="D167" s="236">
        <v>24</v>
      </c>
      <c r="E167" s="76" t="s">
        <v>275</v>
      </c>
      <c r="F167" s="239">
        <f>VLOOKUP(E167,$E$7:F161:$F$12,2,0)</f>
        <v>5.0199999999999996</v>
      </c>
      <c r="G167" s="96">
        <f t="shared" si="8"/>
        <v>89757600</v>
      </c>
      <c r="H167" s="96">
        <f t="shared" si="9"/>
        <v>168775</v>
      </c>
      <c r="I167" s="96">
        <f t="shared" si="11"/>
        <v>1012650</v>
      </c>
      <c r="J167" s="96">
        <f t="shared" si="10"/>
        <v>5873370</v>
      </c>
      <c r="K167" s="44"/>
    </row>
    <row r="168" spans="1:11" ht="112.5" x14ac:dyDescent="0.25">
      <c r="A168" s="481"/>
      <c r="B168" s="484"/>
      <c r="C168" s="237" t="s">
        <v>272</v>
      </c>
      <c r="D168" s="236">
        <v>58</v>
      </c>
      <c r="E168" s="76" t="s">
        <v>275</v>
      </c>
      <c r="F168" s="239">
        <f>VLOOKUP(E168,$E$7:F162:$F$12,2,0)</f>
        <v>5.0199999999999996</v>
      </c>
      <c r="G168" s="96">
        <f t="shared" si="8"/>
        <v>89757600</v>
      </c>
      <c r="H168" s="96">
        <f t="shared" si="9"/>
        <v>168775</v>
      </c>
      <c r="I168" s="96">
        <f t="shared" si="11"/>
        <v>2447238</v>
      </c>
      <c r="J168" s="96">
        <f t="shared" si="10"/>
        <v>14193978</v>
      </c>
      <c r="K168" s="44"/>
    </row>
    <row r="169" spans="1:11" ht="56.25" x14ac:dyDescent="0.25">
      <c r="A169" s="482"/>
      <c r="B169" s="485"/>
      <c r="C169" s="237" t="s">
        <v>273</v>
      </c>
      <c r="D169" s="236">
        <v>40</v>
      </c>
      <c r="E169" s="76" t="s">
        <v>275</v>
      </c>
      <c r="F169" s="239">
        <f>VLOOKUP(E169,$E$7:F163:$F$12,2,0)</f>
        <v>5.0199999999999996</v>
      </c>
      <c r="G169" s="96">
        <f t="shared" si="8"/>
        <v>89757600</v>
      </c>
      <c r="H169" s="96">
        <f t="shared" si="9"/>
        <v>168775</v>
      </c>
      <c r="I169" s="96">
        <f t="shared" si="11"/>
        <v>1687750</v>
      </c>
      <c r="J169" s="96">
        <f t="shared" si="10"/>
        <v>9788950</v>
      </c>
      <c r="K169" s="44"/>
    </row>
    <row r="170" spans="1:11" ht="18.75" x14ac:dyDescent="0.25">
      <c r="A170" s="423">
        <v>32</v>
      </c>
      <c r="B170" s="424" t="s">
        <v>0</v>
      </c>
      <c r="C170" s="237" t="s">
        <v>909</v>
      </c>
      <c r="D170" s="236">
        <v>600</v>
      </c>
      <c r="E170" s="76" t="s">
        <v>275</v>
      </c>
      <c r="F170" s="239">
        <f>VLOOKUP(E170,$E$7:F164:$F$12,2,0)</f>
        <v>5.0199999999999996</v>
      </c>
      <c r="G170" s="96">
        <f t="shared" si="8"/>
        <v>89757600</v>
      </c>
      <c r="H170" s="96">
        <f t="shared" si="9"/>
        <v>168775</v>
      </c>
      <c r="I170" s="96">
        <f t="shared" si="11"/>
        <v>25316250</v>
      </c>
      <c r="J170" s="96">
        <f t="shared" si="10"/>
        <v>146834250</v>
      </c>
      <c r="K170" s="44"/>
    </row>
    <row r="171" spans="1:11" ht="18.75" x14ac:dyDescent="0.25">
      <c r="A171" s="423">
        <v>33</v>
      </c>
      <c r="B171" s="424" t="s">
        <v>895</v>
      </c>
      <c r="C171" s="237" t="s">
        <v>894</v>
      </c>
      <c r="D171" s="236">
        <v>30</v>
      </c>
      <c r="E171" s="105" t="s">
        <v>142</v>
      </c>
      <c r="F171" s="239">
        <f>VLOOKUP(E171,$E$7:F165:$F$12,2,0)</f>
        <v>4.45</v>
      </c>
      <c r="G171" s="96">
        <f t="shared" si="8"/>
        <v>79566000</v>
      </c>
      <c r="H171" s="96">
        <f t="shared" si="9"/>
        <v>149611</v>
      </c>
      <c r="I171" s="96">
        <f>ROUND(H171*D171*45/100,0)</f>
        <v>2019749</v>
      </c>
      <c r="J171" s="96">
        <f t="shared" si="10"/>
        <v>7405745</v>
      </c>
      <c r="K171" s="44"/>
    </row>
    <row r="172" spans="1:11" ht="18.75" x14ac:dyDescent="0.25">
      <c r="A172" s="423">
        <v>34</v>
      </c>
      <c r="B172" s="424" t="s">
        <v>898</v>
      </c>
      <c r="C172" s="237" t="s">
        <v>896</v>
      </c>
      <c r="D172" s="236">
        <v>60</v>
      </c>
      <c r="E172" s="76" t="s">
        <v>897</v>
      </c>
      <c r="F172" s="239">
        <v>6.88</v>
      </c>
      <c r="G172" s="96">
        <f t="shared" si="8"/>
        <v>123014400</v>
      </c>
      <c r="H172" s="96">
        <f t="shared" si="9"/>
        <v>231309</v>
      </c>
      <c r="I172" s="96">
        <f t="shared" si="11"/>
        <v>3469635</v>
      </c>
      <c r="J172" s="96">
        <f t="shared" si="10"/>
        <v>20123883</v>
      </c>
      <c r="K172" s="44"/>
    </row>
    <row r="173" spans="1:11" ht="18.75" x14ac:dyDescent="0.25">
      <c r="A173" s="423">
        <v>35</v>
      </c>
      <c r="B173" s="424" t="s">
        <v>899</v>
      </c>
      <c r="C173" s="237" t="s">
        <v>285</v>
      </c>
      <c r="D173" s="236">
        <v>75</v>
      </c>
      <c r="E173" s="76" t="s">
        <v>900</v>
      </c>
      <c r="F173" s="239">
        <v>4.7699999999999996</v>
      </c>
      <c r="G173" s="96">
        <f t="shared" si="8"/>
        <v>85287600</v>
      </c>
      <c r="H173" s="96">
        <f t="shared" si="9"/>
        <v>160370</v>
      </c>
      <c r="I173" s="96">
        <f t="shared" si="11"/>
        <v>3006938</v>
      </c>
      <c r="J173" s="96">
        <f t="shared" si="10"/>
        <v>17440238</v>
      </c>
      <c r="K173" s="44"/>
    </row>
    <row r="174" spans="1:11" ht="18.75" x14ac:dyDescent="0.3">
      <c r="A174" s="423">
        <v>36</v>
      </c>
      <c r="B174" s="424" t="s">
        <v>901</v>
      </c>
      <c r="C174" s="241" t="s">
        <v>286</v>
      </c>
      <c r="D174" s="236">
        <v>75</v>
      </c>
      <c r="E174" s="76" t="s">
        <v>902</v>
      </c>
      <c r="F174" s="239">
        <v>3.73</v>
      </c>
      <c r="G174" s="96">
        <f t="shared" si="8"/>
        <v>66692400</v>
      </c>
      <c r="H174" s="96">
        <f t="shared" si="9"/>
        <v>125405</v>
      </c>
      <c r="I174" s="96">
        <f t="shared" si="11"/>
        <v>2351344</v>
      </c>
      <c r="J174" s="96">
        <f t="shared" si="10"/>
        <v>13637794</v>
      </c>
      <c r="K174" s="44"/>
    </row>
    <row r="175" spans="1:11" ht="18.75" x14ac:dyDescent="0.3">
      <c r="A175" s="423">
        <v>37</v>
      </c>
      <c r="B175" s="424" t="s">
        <v>996</v>
      </c>
      <c r="C175" s="241" t="s">
        <v>287</v>
      </c>
      <c r="D175" s="236">
        <v>300</v>
      </c>
      <c r="E175" s="76" t="s">
        <v>997</v>
      </c>
      <c r="F175" s="239">
        <v>8.94</v>
      </c>
      <c r="G175" s="96">
        <f t="shared" si="8"/>
        <v>159847200</v>
      </c>
      <c r="H175" s="96">
        <f t="shared" si="9"/>
        <v>300567</v>
      </c>
      <c r="I175" s="96">
        <f t="shared" si="11"/>
        <v>22542525</v>
      </c>
      <c r="J175" s="96">
        <f t="shared" si="10"/>
        <v>130746645</v>
      </c>
      <c r="K175" s="44"/>
    </row>
    <row r="176" spans="1:11" ht="18.75" x14ac:dyDescent="0.25">
      <c r="A176" s="266"/>
      <c r="B176" s="487" t="s">
        <v>58</v>
      </c>
      <c r="C176" s="487"/>
      <c r="D176" s="240"/>
      <c r="E176" s="106"/>
      <c r="F176" s="103"/>
      <c r="G176" s="97"/>
      <c r="H176" s="93">
        <f t="shared" ref="H176" si="12">ROUND(G176/450*32/52,0)</f>
        <v>0</v>
      </c>
      <c r="I176" s="93"/>
      <c r="J176" s="413">
        <f>SUM(J7:J175)</f>
        <v>1432560287</v>
      </c>
    </row>
    <row r="178" spans="5:5" s="1" customFormat="1" x14ac:dyDescent="0.25">
      <c r="E178" s="414"/>
    </row>
  </sheetData>
  <mergeCells count="33">
    <mergeCell ref="A161:A169"/>
    <mergeCell ref="B161:B169"/>
    <mergeCell ref="B176:C176"/>
    <mergeCell ref="A123:A125"/>
    <mergeCell ref="B123:B125"/>
    <mergeCell ref="A126:A138"/>
    <mergeCell ref="B126:B138"/>
    <mergeCell ref="A139:A160"/>
    <mergeCell ref="B139:B160"/>
    <mergeCell ref="A96:A101"/>
    <mergeCell ref="B96:B101"/>
    <mergeCell ref="A103:A115"/>
    <mergeCell ref="B103:B115"/>
    <mergeCell ref="A116:A122"/>
    <mergeCell ref="B116:B122"/>
    <mergeCell ref="A61:A73"/>
    <mergeCell ref="B61:B73"/>
    <mergeCell ref="A74:A91"/>
    <mergeCell ref="B74:B91"/>
    <mergeCell ref="A92:A95"/>
    <mergeCell ref="B92:B95"/>
    <mergeCell ref="A28:A35"/>
    <mergeCell ref="B28:B35"/>
    <mergeCell ref="A36:A48"/>
    <mergeCell ref="B36:B48"/>
    <mergeCell ref="A49:A60"/>
    <mergeCell ref="B49:B60"/>
    <mergeCell ref="B1:C1"/>
    <mergeCell ref="A23:A27"/>
    <mergeCell ref="B23:B27"/>
    <mergeCell ref="B2:J2"/>
    <mergeCell ref="B3:J3"/>
    <mergeCell ref="B4:J4"/>
  </mergeCells>
  <printOptions horizontalCentered="1"/>
  <pageMargins left="0" right="0" top="0.5" bottom="0.5" header="0" footer="0.25"/>
  <pageSetup paperSize="9" orientation="landscape" useFirstPageNumber="1" r:id="rId1"/>
  <headerFooter alignWithMargins="0">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M177"/>
  <sheetViews>
    <sheetView topLeftCell="A171" workbookViewId="0">
      <selection activeCell="N20" sqref="N20"/>
    </sheetView>
  </sheetViews>
  <sheetFormatPr defaultRowHeight="16.5" x14ac:dyDescent="0.25"/>
  <cols>
    <col min="1" max="1" width="5.140625" style="263" customWidth="1"/>
    <col min="2" max="2" width="7.42578125" style="263" customWidth="1"/>
    <col min="3" max="3" width="29.5703125" style="258" customWidth="1"/>
    <col min="4" max="4" width="7.42578125" style="2" customWidth="1"/>
    <col min="5" max="5" width="19" style="107" bestFit="1" customWidth="1"/>
    <col min="6" max="6" width="17" style="98" customWidth="1"/>
    <col min="7" max="7" width="10.5703125" style="94" customWidth="1"/>
    <col min="8" max="8" width="11" style="94" customWidth="1"/>
    <col min="9" max="11" width="10.140625" style="94" customWidth="1"/>
    <col min="12" max="12" width="13.85546875" style="1" customWidth="1"/>
    <col min="13" max="13" width="18.140625" style="1" customWidth="1"/>
    <col min="14" max="16384" width="9.140625" style="1"/>
  </cols>
  <sheetData>
    <row r="1" spans="1:13" ht="18.75" x14ac:dyDescent="0.25">
      <c r="B1" s="479" t="s">
        <v>42</v>
      </c>
      <c r="C1" s="479"/>
      <c r="D1" s="9"/>
      <c r="E1" s="427"/>
      <c r="F1" s="95"/>
      <c r="G1" s="95"/>
      <c r="H1" s="95"/>
      <c r="I1" s="95"/>
      <c r="J1" s="95"/>
      <c r="K1" s="95"/>
      <c r="L1" s="99"/>
      <c r="M1" s="9"/>
    </row>
    <row r="2" spans="1:13" ht="18.75" x14ac:dyDescent="0.25">
      <c r="B2" s="479" t="s">
        <v>1034</v>
      </c>
      <c r="C2" s="479"/>
      <c r="D2" s="479"/>
      <c r="E2" s="479"/>
      <c r="F2" s="479"/>
      <c r="G2" s="479"/>
      <c r="H2" s="479"/>
      <c r="I2" s="479"/>
      <c r="J2" s="479"/>
      <c r="K2" s="479"/>
      <c r="L2" s="479"/>
      <c r="M2" s="45"/>
    </row>
    <row r="3" spans="1:13" ht="28.5" customHeight="1" x14ac:dyDescent="0.25">
      <c r="B3" s="486" t="s">
        <v>1078</v>
      </c>
      <c r="C3" s="486"/>
      <c r="D3" s="486"/>
      <c r="E3" s="486"/>
      <c r="F3" s="486"/>
      <c r="G3" s="486"/>
      <c r="H3" s="486"/>
      <c r="I3" s="486"/>
      <c r="J3" s="486"/>
      <c r="K3" s="486"/>
      <c r="L3" s="486"/>
      <c r="M3" s="46"/>
    </row>
    <row r="4" spans="1:13" ht="18.75" x14ac:dyDescent="0.25">
      <c r="B4" s="486"/>
      <c r="C4" s="486"/>
      <c r="D4" s="486"/>
      <c r="E4" s="486"/>
      <c r="F4" s="486"/>
      <c r="G4" s="486"/>
      <c r="H4" s="486"/>
      <c r="I4" s="486"/>
      <c r="J4" s="486"/>
      <c r="K4" s="486"/>
      <c r="L4" s="486"/>
      <c r="M4" s="46"/>
    </row>
    <row r="5" spans="1:13" s="37" customFormat="1" ht="14.25" x14ac:dyDescent="0.2">
      <c r="A5" s="488" t="s">
        <v>0</v>
      </c>
      <c r="B5" s="488" t="s">
        <v>6</v>
      </c>
      <c r="C5" s="490" t="s">
        <v>91</v>
      </c>
      <c r="D5" s="492" t="s">
        <v>46</v>
      </c>
      <c r="E5" s="492" t="s">
        <v>45</v>
      </c>
      <c r="F5" s="494" t="s">
        <v>56</v>
      </c>
      <c r="G5" s="494" t="s">
        <v>44</v>
      </c>
      <c r="H5" s="496" t="s">
        <v>57</v>
      </c>
      <c r="I5" s="497"/>
      <c r="J5" s="497"/>
      <c r="K5" s="498"/>
      <c r="L5" s="40"/>
      <c r="M5" s="242"/>
    </row>
    <row r="6" spans="1:13" s="37" customFormat="1" ht="37.5" customHeight="1" x14ac:dyDescent="0.2">
      <c r="A6" s="489"/>
      <c r="B6" s="489"/>
      <c r="C6" s="491"/>
      <c r="D6" s="493"/>
      <c r="E6" s="493"/>
      <c r="F6" s="495"/>
      <c r="G6" s="495"/>
      <c r="H6" s="243" t="s">
        <v>1070</v>
      </c>
      <c r="I6" s="243" t="s">
        <v>69</v>
      </c>
      <c r="J6" s="243" t="s">
        <v>70</v>
      </c>
      <c r="K6" s="243" t="s">
        <v>71</v>
      </c>
      <c r="L6" s="243" t="s">
        <v>32</v>
      </c>
    </row>
    <row r="7" spans="1:13" s="422" customFormat="1" ht="28.5" x14ac:dyDescent="0.2">
      <c r="A7" s="267" t="s">
        <v>47</v>
      </c>
      <c r="B7" s="267" t="s">
        <v>48</v>
      </c>
      <c r="C7" s="245" t="s">
        <v>49</v>
      </c>
      <c r="D7" s="244" t="s">
        <v>50</v>
      </c>
      <c r="E7" s="245" t="s">
        <v>51</v>
      </c>
      <c r="F7" s="246">
        <v>-6</v>
      </c>
      <c r="G7" s="246">
        <v>-7</v>
      </c>
      <c r="H7" s="244" t="s">
        <v>54</v>
      </c>
      <c r="I7" s="244" t="s">
        <v>55</v>
      </c>
      <c r="J7" s="244" t="s">
        <v>72</v>
      </c>
      <c r="K7" s="246">
        <v>-11</v>
      </c>
      <c r="L7" s="244" t="s">
        <v>1035</v>
      </c>
    </row>
    <row r="8" spans="1:13" s="37" customFormat="1" ht="15" x14ac:dyDescent="0.2">
      <c r="A8" s="268" t="s">
        <v>134</v>
      </c>
      <c r="B8" s="268" t="s">
        <v>137</v>
      </c>
      <c r="C8" s="257" t="s">
        <v>136</v>
      </c>
      <c r="D8" s="247" t="s">
        <v>140</v>
      </c>
      <c r="E8" s="248" t="s">
        <v>143</v>
      </c>
      <c r="F8" s="249">
        <v>95479200</v>
      </c>
      <c r="G8" s="249">
        <f>ROUND(F8/450*44/52,0)</f>
        <v>179534</v>
      </c>
      <c r="H8" s="250">
        <f>ROUND(G8*D8*17.5/100,0)</f>
        <v>5969506</v>
      </c>
      <c r="I8" s="249">
        <f>ROUND(G8*D8*3/100,0)</f>
        <v>1023344</v>
      </c>
      <c r="J8" s="249">
        <f>ROUND(G8*D8*1/100,0)</f>
        <v>341115</v>
      </c>
      <c r="K8" s="249">
        <f>ROUND(G8*D8*2/100,0)</f>
        <v>682229</v>
      </c>
      <c r="L8" s="249">
        <f>SUM(H8:K8)</f>
        <v>8016194</v>
      </c>
      <c r="M8" s="251"/>
    </row>
    <row r="9" spans="1:13" s="37" customFormat="1" ht="15" x14ac:dyDescent="0.2">
      <c r="A9" s="268" t="s">
        <v>135</v>
      </c>
      <c r="B9" s="268" t="s">
        <v>138</v>
      </c>
      <c r="C9" s="257" t="s">
        <v>139</v>
      </c>
      <c r="D9" s="247" t="s">
        <v>141</v>
      </c>
      <c r="E9" s="248" t="s">
        <v>142</v>
      </c>
      <c r="F9" s="249">
        <v>79566000</v>
      </c>
      <c r="G9" s="249">
        <f t="shared" ref="G9:G72" si="0">ROUND(F9/450*44/52,0)</f>
        <v>149611</v>
      </c>
      <c r="H9" s="250">
        <f t="shared" ref="H9:H72" si="1">ROUND(G9*D9*17.5/100,0)</f>
        <v>2356373</v>
      </c>
      <c r="I9" s="249">
        <f t="shared" ref="I9:I72" si="2">ROUND(G9*D9*3/100,0)</f>
        <v>403950</v>
      </c>
      <c r="J9" s="249">
        <f t="shared" ref="J9:J72" si="3">ROUND(G9*D9*1/100,0)</f>
        <v>134650</v>
      </c>
      <c r="K9" s="249">
        <f t="shared" ref="K9:K72" si="4">ROUND(G9*D9*2/100,0)</f>
        <v>269300</v>
      </c>
      <c r="L9" s="249">
        <f t="shared" ref="L9:L72" si="5">SUM(H9:K9)</f>
        <v>3164273</v>
      </c>
      <c r="M9" s="251"/>
    </row>
    <row r="10" spans="1:13" s="37" customFormat="1" ht="30" x14ac:dyDescent="0.2">
      <c r="A10" s="268" t="s">
        <v>144</v>
      </c>
      <c r="B10" s="269" t="s">
        <v>101</v>
      </c>
      <c r="C10" s="260" t="s">
        <v>102</v>
      </c>
      <c r="D10" s="259">
        <v>80</v>
      </c>
      <c r="E10" s="252" t="s">
        <v>275</v>
      </c>
      <c r="F10" s="254">
        <v>89757600</v>
      </c>
      <c r="G10" s="249">
        <f t="shared" si="0"/>
        <v>168775</v>
      </c>
      <c r="H10" s="250">
        <f t="shared" si="1"/>
        <v>2362850</v>
      </c>
      <c r="I10" s="249">
        <f t="shared" si="2"/>
        <v>405060</v>
      </c>
      <c r="J10" s="249">
        <f t="shared" si="3"/>
        <v>135020</v>
      </c>
      <c r="K10" s="249">
        <f t="shared" si="4"/>
        <v>270040</v>
      </c>
      <c r="L10" s="249">
        <f t="shared" si="5"/>
        <v>3172970</v>
      </c>
      <c r="M10" s="253"/>
    </row>
    <row r="11" spans="1:13" s="37" customFormat="1" ht="30" x14ac:dyDescent="0.2">
      <c r="A11" s="270">
        <v>4</v>
      </c>
      <c r="B11" s="269" t="s">
        <v>103</v>
      </c>
      <c r="C11" s="260" t="s">
        <v>104</v>
      </c>
      <c r="D11" s="259">
        <v>100</v>
      </c>
      <c r="E11" s="252" t="s">
        <v>276</v>
      </c>
      <c r="F11" s="254">
        <v>72056400</v>
      </c>
      <c r="G11" s="249">
        <f t="shared" si="0"/>
        <v>135491</v>
      </c>
      <c r="H11" s="250">
        <f t="shared" si="1"/>
        <v>2371093</v>
      </c>
      <c r="I11" s="249">
        <f t="shared" si="2"/>
        <v>406473</v>
      </c>
      <c r="J11" s="249">
        <f t="shared" si="3"/>
        <v>135491</v>
      </c>
      <c r="K11" s="249">
        <f t="shared" si="4"/>
        <v>270982</v>
      </c>
      <c r="L11" s="249">
        <f t="shared" si="5"/>
        <v>3184039</v>
      </c>
      <c r="M11" s="253"/>
    </row>
    <row r="12" spans="1:13" s="37" customFormat="1" ht="21" customHeight="1" x14ac:dyDescent="0.2">
      <c r="A12" s="270">
        <v>5</v>
      </c>
      <c r="B12" s="269" t="s">
        <v>106</v>
      </c>
      <c r="C12" s="260" t="s">
        <v>105</v>
      </c>
      <c r="D12" s="259">
        <v>100</v>
      </c>
      <c r="E12" s="252" t="s">
        <v>277</v>
      </c>
      <c r="F12" s="254">
        <v>58110000</v>
      </c>
      <c r="G12" s="249">
        <f t="shared" si="0"/>
        <v>109267</v>
      </c>
      <c r="H12" s="250">
        <f t="shared" si="1"/>
        <v>1912173</v>
      </c>
      <c r="I12" s="249">
        <f t="shared" si="2"/>
        <v>327801</v>
      </c>
      <c r="J12" s="249">
        <f t="shared" si="3"/>
        <v>109267</v>
      </c>
      <c r="K12" s="249">
        <f t="shared" si="4"/>
        <v>218534</v>
      </c>
      <c r="L12" s="249">
        <f t="shared" si="5"/>
        <v>2567775</v>
      </c>
      <c r="M12" s="253"/>
    </row>
    <row r="13" spans="1:13" s="37" customFormat="1" ht="30" x14ac:dyDescent="0.2">
      <c r="A13" s="270">
        <v>6</v>
      </c>
      <c r="B13" s="269" t="s">
        <v>107</v>
      </c>
      <c r="C13" s="260" t="s">
        <v>108</v>
      </c>
      <c r="D13" s="259">
        <v>40</v>
      </c>
      <c r="E13" s="252" t="s">
        <v>278</v>
      </c>
      <c r="F13" s="254">
        <v>78314400</v>
      </c>
      <c r="G13" s="249">
        <f t="shared" si="0"/>
        <v>147258</v>
      </c>
      <c r="H13" s="250">
        <f t="shared" si="1"/>
        <v>1030806</v>
      </c>
      <c r="I13" s="249">
        <f t="shared" si="2"/>
        <v>176710</v>
      </c>
      <c r="J13" s="249">
        <f t="shared" si="3"/>
        <v>58903</v>
      </c>
      <c r="K13" s="249">
        <f t="shared" si="4"/>
        <v>117806</v>
      </c>
      <c r="L13" s="249">
        <f t="shared" si="5"/>
        <v>1384225</v>
      </c>
      <c r="M13" s="253"/>
    </row>
    <row r="14" spans="1:13" s="37" customFormat="1" ht="30" x14ac:dyDescent="0.2">
      <c r="A14" s="270">
        <v>7</v>
      </c>
      <c r="B14" s="269" t="s">
        <v>109</v>
      </c>
      <c r="C14" s="260" t="s">
        <v>110</v>
      </c>
      <c r="D14" s="259">
        <v>60</v>
      </c>
      <c r="E14" s="252" t="s">
        <v>276</v>
      </c>
      <c r="F14" s="254">
        <f>VLOOKUP(E14,$E$8:$F$13,2,0)</f>
        <v>72056400</v>
      </c>
      <c r="G14" s="249">
        <f t="shared" si="0"/>
        <v>135491</v>
      </c>
      <c r="H14" s="250">
        <f t="shared" si="1"/>
        <v>1422656</v>
      </c>
      <c r="I14" s="249">
        <f t="shared" si="2"/>
        <v>243884</v>
      </c>
      <c r="J14" s="249">
        <f t="shared" si="3"/>
        <v>81295</v>
      </c>
      <c r="K14" s="249">
        <f t="shared" si="4"/>
        <v>162589</v>
      </c>
      <c r="L14" s="249">
        <f t="shared" si="5"/>
        <v>1910424</v>
      </c>
      <c r="M14" s="253"/>
    </row>
    <row r="15" spans="1:13" s="37" customFormat="1" ht="60" x14ac:dyDescent="0.2">
      <c r="A15" s="270">
        <v>8</v>
      </c>
      <c r="B15" s="269" t="s">
        <v>111</v>
      </c>
      <c r="C15" s="260" t="s">
        <v>112</v>
      </c>
      <c r="D15" s="259">
        <v>80</v>
      </c>
      <c r="E15" s="252" t="s">
        <v>277</v>
      </c>
      <c r="F15" s="254">
        <f t="shared" ref="F15:F78" si="6">VLOOKUP(E15,$E$8:$F$13,2,0)</f>
        <v>58110000</v>
      </c>
      <c r="G15" s="249">
        <f t="shared" si="0"/>
        <v>109267</v>
      </c>
      <c r="H15" s="250">
        <f t="shared" si="1"/>
        <v>1529738</v>
      </c>
      <c r="I15" s="249">
        <f t="shared" si="2"/>
        <v>262241</v>
      </c>
      <c r="J15" s="249">
        <f t="shared" si="3"/>
        <v>87414</v>
      </c>
      <c r="K15" s="249">
        <f t="shared" si="4"/>
        <v>174827</v>
      </c>
      <c r="L15" s="249">
        <f t="shared" si="5"/>
        <v>2054220</v>
      </c>
      <c r="M15" s="253"/>
    </row>
    <row r="16" spans="1:13" s="37" customFormat="1" ht="30" x14ac:dyDescent="0.2">
      <c r="A16" s="270">
        <v>9</v>
      </c>
      <c r="B16" s="269" t="s">
        <v>113</v>
      </c>
      <c r="C16" s="260" t="s">
        <v>114</v>
      </c>
      <c r="D16" s="259">
        <v>60</v>
      </c>
      <c r="E16" s="252" t="s">
        <v>278</v>
      </c>
      <c r="F16" s="254">
        <f t="shared" si="6"/>
        <v>78314400</v>
      </c>
      <c r="G16" s="249">
        <f t="shared" si="0"/>
        <v>147258</v>
      </c>
      <c r="H16" s="250">
        <f t="shared" si="1"/>
        <v>1546209</v>
      </c>
      <c r="I16" s="249">
        <f t="shared" si="2"/>
        <v>265064</v>
      </c>
      <c r="J16" s="249">
        <f t="shared" si="3"/>
        <v>88355</v>
      </c>
      <c r="K16" s="249">
        <f t="shared" si="4"/>
        <v>176710</v>
      </c>
      <c r="L16" s="249">
        <f t="shared" si="5"/>
        <v>2076338</v>
      </c>
      <c r="M16" s="253"/>
    </row>
    <row r="17" spans="1:13" s="37" customFormat="1" ht="30" x14ac:dyDescent="0.2">
      <c r="A17" s="270">
        <v>10</v>
      </c>
      <c r="B17" s="269" t="s">
        <v>116</v>
      </c>
      <c r="C17" s="260" t="s">
        <v>115</v>
      </c>
      <c r="D17" s="259">
        <v>80</v>
      </c>
      <c r="E17" s="252" t="s">
        <v>275</v>
      </c>
      <c r="F17" s="254">
        <f t="shared" si="6"/>
        <v>89757600</v>
      </c>
      <c r="G17" s="249">
        <f t="shared" si="0"/>
        <v>168775</v>
      </c>
      <c r="H17" s="250">
        <f t="shared" si="1"/>
        <v>2362850</v>
      </c>
      <c r="I17" s="249">
        <f t="shared" si="2"/>
        <v>405060</v>
      </c>
      <c r="J17" s="249">
        <f t="shared" si="3"/>
        <v>135020</v>
      </c>
      <c r="K17" s="249">
        <f t="shared" si="4"/>
        <v>270040</v>
      </c>
      <c r="L17" s="249">
        <f t="shared" si="5"/>
        <v>3172970</v>
      </c>
      <c r="M17" s="253"/>
    </row>
    <row r="18" spans="1:13" s="37" customFormat="1" ht="45" x14ac:dyDescent="0.2">
      <c r="A18" s="270">
        <v>11</v>
      </c>
      <c r="B18" s="269" t="s">
        <v>117</v>
      </c>
      <c r="C18" s="260" t="s">
        <v>118</v>
      </c>
      <c r="D18" s="259">
        <v>80</v>
      </c>
      <c r="E18" s="252" t="s">
        <v>277</v>
      </c>
      <c r="F18" s="254">
        <f t="shared" si="6"/>
        <v>58110000</v>
      </c>
      <c r="G18" s="249">
        <f t="shared" si="0"/>
        <v>109267</v>
      </c>
      <c r="H18" s="250">
        <f t="shared" si="1"/>
        <v>1529738</v>
      </c>
      <c r="I18" s="249">
        <f t="shared" si="2"/>
        <v>262241</v>
      </c>
      <c r="J18" s="249">
        <f t="shared" si="3"/>
        <v>87414</v>
      </c>
      <c r="K18" s="249">
        <f t="shared" si="4"/>
        <v>174827</v>
      </c>
      <c r="L18" s="249">
        <f t="shared" si="5"/>
        <v>2054220</v>
      </c>
      <c r="M18" s="253"/>
    </row>
    <row r="19" spans="1:13" s="37" customFormat="1" ht="30" x14ac:dyDescent="0.2">
      <c r="A19" s="270">
        <v>12</v>
      </c>
      <c r="B19" s="269" t="s">
        <v>119</v>
      </c>
      <c r="C19" s="260" t="s">
        <v>120</v>
      </c>
      <c r="D19" s="259">
        <v>80</v>
      </c>
      <c r="E19" s="252" t="s">
        <v>278</v>
      </c>
      <c r="F19" s="254">
        <f t="shared" si="6"/>
        <v>78314400</v>
      </c>
      <c r="G19" s="249">
        <f t="shared" si="0"/>
        <v>147258</v>
      </c>
      <c r="H19" s="250">
        <f t="shared" si="1"/>
        <v>2061612</v>
      </c>
      <c r="I19" s="249">
        <f t="shared" si="2"/>
        <v>353419</v>
      </c>
      <c r="J19" s="249">
        <f t="shared" si="3"/>
        <v>117806</v>
      </c>
      <c r="K19" s="249">
        <f t="shared" si="4"/>
        <v>235613</v>
      </c>
      <c r="L19" s="249">
        <f t="shared" si="5"/>
        <v>2768450</v>
      </c>
      <c r="M19" s="253"/>
    </row>
    <row r="20" spans="1:13" s="37" customFormat="1" ht="45" x14ac:dyDescent="0.2">
      <c r="A20" s="270">
        <v>13</v>
      </c>
      <c r="B20" s="269" t="s">
        <v>121</v>
      </c>
      <c r="C20" s="260" t="s">
        <v>122</v>
      </c>
      <c r="D20" s="259">
        <v>80</v>
      </c>
      <c r="E20" s="252" t="s">
        <v>275</v>
      </c>
      <c r="F20" s="254">
        <f t="shared" si="6"/>
        <v>89757600</v>
      </c>
      <c r="G20" s="249">
        <f t="shared" si="0"/>
        <v>168775</v>
      </c>
      <c r="H20" s="250">
        <f t="shared" si="1"/>
        <v>2362850</v>
      </c>
      <c r="I20" s="249">
        <f t="shared" si="2"/>
        <v>405060</v>
      </c>
      <c r="J20" s="249">
        <f t="shared" si="3"/>
        <v>135020</v>
      </c>
      <c r="K20" s="249">
        <f t="shared" si="4"/>
        <v>270040</v>
      </c>
      <c r="L20" s="249">
        <f t="shared" si="5"/>
        <v>3172970</v>
      </c>
      <c r="M20" s="253"/>
    </row>
    <row r="21" spans="1:13" s="37" customFormat="1" ht="30" x14ac:dyDescent="0.2">
      <c r="A21" s="270">
        <v>14</v>
      </c>
      <c r="B21" s="269" t="s">
        <v>125</v>
      </c>
      <c r="C21" s="260" t="s">
        <v>123</v>
      </c>
      <c r="D21" s="259">
        <v>40</v>
      </c>
      <c r="E21" s="252" t="s">
        <v>276</v>
      </c>
      <c r="F21" s="254">
        <f t="shared" si="6"/>
        <v>72056400</v>
      </c>
      <c r="G21" s="249">
        <f t="shared" si="0"/>
        <v>135491</v>
      </c>
      <c r="H21" s="250">
        <f t="shared" si="1"/>
        <v>948437</v>
      </c>
      <c r="I21" s="249">
        <f t="shared" si="2"/>
        <v>162589</v>
      </c>
      <c r="J21" s="249">
        <f t="shared" si="3"/>
        <v>54196</v>
      </c>
      <c r="K21" s="249">
        <f t="shared" si="4"/>
        <v>108393</v>
      </c>
      <c r="L21" s="249">
        <f t="shared" si="5"/>
        <v>1273615</v>
      </c>
      <c r="M21" s="253"/>
    </row>
    <row r="22" spans="1:13" s="37" customFormat="1" ht="15" x14ac:dyDescent="0.2">
      <c r="A22" s="270">
        <v>15</v>
      </c>
      <c r="B22" s="269" t="s">
        <v>124</v>
      </c>
      <c r="C22" s="260" t="s">
        <v>126</v>
      </c>
      <c r="D22" s="259">
        <v>80</v>
      </c>
      <c r="E22" s="252" t="s">
        <v>278</v>
      </c>
      <c r="F22" s="254">
        <f t="shared" si="6"/>
        <v>78314400</v>
      </c>
      <c r="G22" s="249">
        <f t="shared" si="0"/>
        <v>147258</v>
      </c>
      <c r="H22" s="250">
        <f t="shared" si="1"/>
        <v>2061612</v>
      </c>
      <c r="I22" s="249">
        <f t="shared" si="2"/>
        <v>353419</v>
      </c>
      <c r="J22" s="249">
        <f t="shared" si="3"/>
        <v>117806</v>
      </c>
      <c r="K22" s="249">
        <f t="shared" si="4"/>
        <v>235613</v>
      </c>
      <c r="L22" s="249">
        <f t="shared" si="5"/>
        <v>2768450</v>
      </c>
      <c r="M22" s="253"/>
    </row>
    <row r="23" spans="1:13" s="37" customFormat="1" ht="30" x14ac:dyDescent="0.2">
      <c r="A23" s="270">
        <v>16</v>
      </c>
      <c r="B23" s="269" t="s">
        <v>127</v>
      </c>
      <c r="C23" s="260" t="s">
        <v>128</v>
      </c>
      <c r="D23" s="259">
        <v>80</v>
      </c>
      <c r="E23" s="252" t="s">
        <v>275</v>
      </c>
      <c r="F23" s="254">
        <f t="shared" si="6"/>
        <v>89757600</v>
      </c>
      <c r="G23" s="249">
        <f t="shared" si="0"/>
        <v>168775</v>
      </c>
      <c r="H23" s="250">
        <f t="shared" si="1"/>
        <v>2362850</v>
      </c>
      <c r="I23" s="249">
        <f t="shared" si="2"/>
        <v>405060</v>
      </c>
      <c r="J23" s="249">
        <f t="shared" si="3"/>
        <v>135020</v>
      </c>
      <c r="K23" s="249">
        <f t="shared" si="4"/>
        <v>270040</v>
      </c>
      <c r="L23" s="249">
        <f t="shared" si="5"/>
        <v>3172970</v>
      </c>
      <c r="M23" s="253"/>
    </row>
    <row r="24" spans="1:13" s="37" customFormat="1" ht="30" x14ac:dyDescent="0.2">
      <c r="A24" s="499">
        <v>17</v>
      </c>
      <c r="B24" s="502" t="s">
        <v>145</v>
      </c>
      <c r="C24" s="260" t="s">
        <v>129</v>
      </c>
      <c r="D24" s="259">
        <v>112</v>
      </c>
      <c r="E24" s="252"/>
      <c r="F24" s="254"/>
      <c r="G24" s="249">
        <f t="shared" si="0"/>
        <v>0</v>
      </c>
      <c r="H24" s="250">
        <f t="shared" si="1"/>
        <v>0</v>
      </c>
      <c r="I24" s="249">
        <f t="shared" si="2"/>
        <v>0</v>
      </c>
      <c r="J24" s="249">
        <f t="shared" si="3"/>
        <v>0</v>
      </c>
      <c r="K24" s="249">
        <f t="shared" si="4"/>
        <v>0</v>
      </c>
      <c r="L24" s="249">
        <f t="shared" si="5"/>
        <v>0</v>
      </c>
      <c r="M24" s="253"/>
    </row>
    <row r="25" spans="1:13" s="37" customFormat="1" ht="45" x14ac:dyDescent="0.2">
      <c r="A25" s="500"/>
      <c r="B25" s="503"/>
      <c r="C25" s="260" t="s">
        <v>130</v>
      </c>
      <c r="D25" s="259">
        <v>16</v>
      </c>
      <c r="E25" s="252" t="s">
        <v>276</v>
      </c>
      <c r="F25" s="254">
        <f t="shared" si="6"/>
        <v>72056400</v>
      </c>
      <c r="G25" s="249">
        <f t="shared" si="0"/>
        <v>135491</v>
      </c>
      <c r="H25" s="250">
        <f t="shared" si="1"/>
        <v>379375</v>
      </c>
      <c r="I25" s="249">
        <f t="shared" si="2"/>
        <v>65036</v>
      </c>
      <c r="J25" s="249">
        <f t="shared" si="3"/>
        <v>21679</v>
      </c>
      <c r="K25" s="249">
        <f t="shared" si="4"/>
        <v>43357</v>
      </c>
      <c r="L25" s="249">
        <f t="shared" si="5"/>
        <v>509447</v>
      </c>
      <c r="M25" s="253"/>
    </row>
    <row r="26" spans="1:13" s="37" customFormat="1" ht="45" x14ac:dyDescent="0.2">
      <c r="A26" s="500"/>
      <c r="B26" s="503"/>
      <c r="C26" s="260" t="s">
        <v>131</v>
      </c>
      <c r="D26" s="259">
        <v>32</v>
      </c>
      <c r="E26" s="252" t="s">
        <v>276</v>
      </c>
      <c r="F26" s="254">
        <f t="shared" si="6"/>
        <v>72056400</v>
      </c>
      <c r="G26" s="249">
        <f t="shared" si="0"/>
        <v>135491</v>
      </c>
      <c r="H26" s="250">
        <f t="shared" si="1"/>
        <v>758750</v>
      </c>
      <c r="I26" s="249">
        <f t="shared" si="2"/>
        <v>130071</v>
      </c>
      <c r="J26" s="249">
        <f t="shared" si="3"/>
        <v>43357</v>
      </c>
      <c r="K26" s="249">
        <f t="shared" si="4"/>
        <v>86714</v>
      </c>
      <c r="L26" s="249">
        <f t="shared" si="5"/>
        <v>1018892</v>
      </c>
      <c r="M26" s="253"/>
    </row>
    <row r="27" spans="1:13" s="37" customFormat="1" ht="75" x14ac:dyDescent="0.2">
      <c r="A27" s="500"/>
      <c r="B27" s="503"/>
      <c r="C27" s="260" t="s">
        <v>1036</v>
      </c>
      <c r="D27" s="259">
        <v>32</v>
      </c>
      <c r="E27" s="252" t="s">
        <v>276</v>
      </c>
      <c r="F27" s="254">
        <f t="shared" si="6"/>
        <v>72056400</v>
      </c>
      <c r="G27" s="249">
        <f t="shared" si="0"/>
        <v>135491</v>
      </c>
      <c r="H27" s="250">
        <f t="shared" si="1"/>
        <v>758750</v>
      </c>
      <c r="I27" s="249">
        <f t="shared" si="2"/>
        <v>130071</v>
      </c>
      <c r="J27" s="249">
        <f t="shared" si="3"/>
        <v>43357</v>
      </c>
      <c r="K27" s="249">
        <f t="shared" si="4"/>
        <v>86714</v>
      </c>
      <c r="L27" s="249">
        <f t="shared" si="5"/>
        <v>1018892</v>
      </c>
      <c r="M27" s="253"/>
    </row>
    <row r="28" spans="1:13" s="37" customFormat="1" ht="60" x14ac:dyDescent="0.2">
      <c r="A28" s="501"/>
      <c r="B28" s="504"/>
      <c r="C28" s="260" t="s">
        <v>1037</v>
      </c>
      <c r="D28" s="259">
        <v>32</v>
      </c>
      <c r="E28" s="252" t="s">
        <v>276</v>
      </c>
      <c r="F28" s="254">
        <f t="shared" si="6"/>
        <v>72056400</v>
      </c>
      <c r="G28" s="249">
        <f t="shared" si="0"/>
        <v>135491</v>
      </c>
      <c r="H28" s="250">
        <f t="shared" si="1"/>
        <v>758750</v>
      </c>
      <c r="I28" s="249">
        <f t="shared" si="2"/>
        <v>130071</v>
      </c>
      <c r="J28" s="249">
        <f t="shared" si="3"/>
        <v>43357</v>
      </c>
      <c r="K28" s="249">
        <f t="shared" si="4"/>
        <v>86714</v>
      </c>
      <c r="L28" s="249">
        <f t="shared" si="5"/>
        <v>1018892</v>
      </c>
      <c r="M28" s="253"/>
    </row>
    <row r="29" spans="1:13" s="37" customFormat="1" ht="30" x14ac:dyDescent="0.2">
      <c r="A29" s="499">
        <v>18</v>
      </c>
      <c r="B29" s="502" t="s">
        <v>155</v>
      </c>
      <c r="C29" s="260" t="s">
        <v>167</v>
      </c>
      <c r="D29" s="259">
        <v>108</v>
      </c>
      <c r="E29" s="252"/>
      <c r="F29" s="254"/>
      <c r="G29" s="249">
        <f t="shared" si="0"/>
        <v>0</v>
      </c>
      <c r="H29" s="250">
        <f t="shared" si="1"/>
        <v>0</v>
      </c>
      <c r="I29" s="249">
        <f t="shared" si="2"/>
        <v>0</v>
      </c>
      <c r="J29" s="249">
        <f t="shared" si="3"/>
        <v>0</v>
      </c>
      <c r="K29" s="249">
        <f t="shared" si="4"/>
        <v>0</v>
      </c>
      <c r="L29" s="249">
        <f t="shared" si="5"/>
        <v>0</v>
      </c>
      <c r="M29" s="253"/>
    </row>
    <row r="30" spans="1:13" s="37" customFormat="1" ht="120" x14ac:dyDescent="0.2">
      <c r="A30" s="500"/>
      <c r="B30" s="503"/>
      <c r="C30" s="260" t="s">
        <v>146</v>
      </c>
      <c r="D30" s="259">
        <v>19</v>
      </c>
      <c r="E30" s="252" t="s">
        <v>275</v>
      </c>
      <c r="F30" s="254">
        <f t="shared" si="6"/>
        <v>89757600</v>
      </c>
      <c r="G30" s="249">
        <f t="shared" si="0"/>
        <v>168775</v>
      </c>
      <c r="H30" s="250">
        <f t="shared" si="1"/>
        <v>561177</v>
      </c>
      <c r="I30" s="249">
        <f t="shared" si="2"/>
        <v>96202</v>
      </c>
      <c r="J30" s="249">
        <f t="shared" si="3"/>
        <v>32067</v>
      </c>
      <c r="K30" s="249">
        <f t="shared" si="4"/>
        <v>64135</v>
      </c>
      <c r="L30" s="249">
        <f t="shared" si="5"/>
        <v>753581</v>
      </c>
      <c r="M30" s="253"/>
    </row>
    <row r="31" spans="1:13" s="37" customFormat="1" ht="30" x14ac:dyDescent="0.2">
      <c r="A31" s="500"/>
      <c r="B31" s="503"/>
      <c r="C31" s="260" t="s">
        <v>147</v>
      </c>
      <c r="D31" s="259">
        <v>8</v>
      </c>
      <c r="E31" s="252" t="s">
        <v>275</v>
      </c>
      <c r="F31" s="254">
        <f t="shared" si="6"/>
        <v>89757600</v>
      </c>
      <c r="G31" s="249">
        <f t="shared" si="0"/>
        <v>168775</v>
      </c>
      <c r="H31" s="250">
        <f t="shared" si="1"/>
        <v>236285</v>
      </c>
      <c r="I31" s="249">
        <f t="shared" si="2"/>
        <v>40506</v>
      </c>
      <c r="J31" s="249">
        <f t="shared" si="3"/>
        <v>13502</v>
      </c>
      <c r="K31" s="249">
        <f t="shared" si="4"/>
        <v>27004</v>
      </c>
      <c r="L31" s="249">
        <f t="shared" si="5"/>
        <v>317297</v>
      </c>
      <c r="M31" s="253"/>
    </row>
    <row r="32" spans="1:13" s="37" customFormat="1" ht="45" x14ac:dyDescent="0.2">
      <c r="A32" s="500"/>
      <c r="B32" s="503"/>
      <c r="C32" s="260" t="s">
        <v>148</v>
      </c>
      <c r="D32" s="259">
        <v>8</v>
      </c>
      <c r="E32" s="252" t="s">
        <v>275</v>
      </c>
      <c r="F32" s="254">
        <f t="shared" si="6"/>
        <v>89757600</v>
      </c>
      <c r="G32" s="249">
        <f t="shared" si="0"/>
        <v>168775</v>
      </c>
      <c r="H32" s="250">
        <f t="shared" si="1"/>
        <v>236285</v>
      </c>
      <c r="I32" s="249">
        <f t="shared" si="2"/>
        <v>40506</v>
      </c>
      <c r="J32" s="249">
        <f t="shared" si="3"/>
        <v>13502</v>
      </c>
      <c r="K32" s="249">
        <f t="shared" si="4"/>
        <v>27004</v>
      </c>
      <c r="L32" s="249">
        <f t="shared" si="5"/>
        <v>317297</v>
      </c>
      <c r="M32" s="253"/>
    </row>
    <row r="33" spans="1:13" s="37" customFormat="1" ht="90" x14ac:dyDescent="0.2">
      <c r="A33" s="500"/>
      <c r="B33" s="503"/>
      <c r="C33" s="260" t="s">
        <v>149</v>
      </c>
      <c r="D33" s="259">
        <v>16</v>
      </c>
      <c r="E33" s="252" t="s">
        <v>275</v>
      </c>
      <c r="F33" s="254">
        <f t="shared" si="6"/>
        <v>89757600</v>
      </c>
      <c r="G33" s="249">
        <f t="shared" si="0"/>
        <v>168775</v>
      </c>
      <c r="H33" s="250">
        <f t="shared" si="1"/>
        <v>472570</v>
      </c>
      <c r="I33" s="249">
        <f t="shared" si="2"/>
        <v>81012</v>
      </c>
      <c r="J33" s="249">
        <f t="shared" si="3"/>
        <v>27004</v>
      </c>
      <c r="K33" s="249">
        <f t="shared" si="4"/>
        <v>54008</v>
      </c>
      <c r="L33" s="249">
        <f t="shared" si="5"/>
        <v>634594</v>
      </c>
      <c r="M33" s="253"/>
    </row>
    <row r="34" spans="1:13" s="37" customFormat="1" ht="30" x14ac:dyDescent="0.2">
      <c r="A34" s="500"/>
      <c r="B34" s="503"/>
      <c r="C34" s="260" t="s">
        <v>150</v>
      </c>
      <c r="D34" s="259">
        <v>8</v>
      </c>
      <c r="E34" s="252" t="s">
        <v>275</v>
      </c>
      <c r="F34" s="254">
        <f t="shared" si="6"/>
        <v>89757600</v>
      </c>
      <c r="G34" s="249">
        <f t="shared" si="0"/>
        <v>168775</v>
      </c>
      <c r="H34" s="250">
        <f t="shared" si="1"/>
        <v>236285</v>
      </c>
      <c r="I34" s="249">
        <f t="shared" si="2"/>
        <v>40506</v>
      </c>
      <c r="J34" s="249">
        <f t="shared" si="3"/>
        <v>13502</v>
      </c>
      <c r="K34" s="249">
        <f t="shared" si="4"/>
        <v>27004</v>
      </c>
      <c r="L34" s="249">
        <f t="shared" si="5"/>
        <v>317297</v>
      </c>
      <c r="M34" s="253"/>
    </row>
    <row r="35" spans="1:13" s="37" customFormat="1" ht="30" x14ac:dyDescent="0.2">
      <c r="A35" s="500"/>
      <c r="B35" s="503"/>
      <c r="C35" s="260" t="s">
        <v>151</v>
      </c>
      <c r="D35" s="259">
        <v>8</v>
      </c>
      <c r="E35" s="252" t="s">
        <v>275</v>
      </c>
      <c r="F35" s="254">
        <f t="shared" si="6"/>
        <v>89757600</v>
      </c>
      <c r="G35" s="249">
        <f t="shared" si="0"/>
        <v>168775</v>
      </c>
      <c r="H35" s="250">
        <f t="shared" si="1"/>
        <v>236285</v>
      </c>
      <c r="I35" s="249">
        <f t="shared" si="2"/>
        <v>40506</v>
      </c>
      <c r="J35" s="249">
        <f t="shared" si="3"/>
        <v>13502</v>
      </c>
      <c r="K35" s="249">
        <f t="shared" si="4"/>
        <v>27004</v>
      </c>
      <c r="L35" s="249">
        <f t="shared" si="5"/>
        <v>317297</v>
      </c>
      <c r="M35" s="253"/>
    </row>
    <row r="36" spans="1:13" s="37" customFormat="1" ht="105" x14ac:dyDescent="0.2">
      <c r="A36" s="501"/>
      <c r="B36" s="504"/>
      <c r="C36" s="260" t="s">
        <v>152</v>
      </c>
      <c r="D36" s="259">
        <v>41</v>
      </c>
      <c r="E36" s="252" t="s">
        <v>275</v>
      </c>
      <c r="F36" s="254">
        <f t="shared" si="6"/>
        <v>89757600</v>
      </c>
      <c r="G36" s="249">
        <f t="shared" si="0"/>
        <v>168775</v>
      </c>
      <c r="H36" s="250">
        <f t="shared" si="1"/>
        <v>1210961</v>
      </c>
      <c r="I36" s="249">
        <f t="shared" si="2"/>
        <v>207593</v>
      </c>
      <c r="J36" s="249">
        <f t="shared" si="3"/>
        <v>69198</v>
      </c>
      <c r="K36" s="249">
        <f t="shared" si="4"/>
        <v>138396</v>
      </c>
      <c r="L36" s="249">
        <f t="shared" si="5"/>
        <v>1626148</v>
      </c>
      <c r="M36" s="253"/>
    </row>
    <row r="37" spans="1:13" s="37" customFormat="1" ht="30" x14ac:dyDescent="0.2">
      <c r="A37" s="499">
        <v>19</v>
      </c>
      <c r="B37" s="502" t="s">
        <v>156</v>
      </c>
      <c r="C37" s="260" t="s">
        <v>153</v>
      </c>
      <c r="D37" s="259">
        <v>153</v>
      </c>
      <c r="E37" s="252"/>
      <c r="F37" s="254"/>
      <c r="G37" s="249">
        <f t="shared" si="0"/>
        <v>0</v>
      </c>
      <c r="H37" s="250">
        <f t="shared" si="1"/>
        <v>0</v>
      </c>
      <c r="I37" s="249">
        <f t="shared" si="2"/>
        <v>0</v>
      </c>
      <c r="J37" s="249">
        <f t="shared" si="3"/>
        <v>0</v>
      </c>
      <c r="K37" s="249">
        <f t="shared" si="4"/>
        <v>0</v>
      </c>
      <c r="L37" s="249">
        <f t="shared" si="5"/>
        <v>0</v>
      </c>
      <c r="M37" s="253"/>
    </row>
    <row r="38" spans="1:13" s="37" customFormat="1" ht="45" x14ac:dyDescent="0.2">
      <c r="A38" s="500"/>
      <c r="B38" s="503"/>
      <c r="C38" s="260" t="s">
        <v>154</v>
      </c>
      <c r="D38" s="259">
        <v>16</v>
      </c>
      <c r="E38" s="252" t="s">
        <v>277</v>
      </c>
      <c r="F38" s="254">
        <f t="shared" si="6"/>
        <v>58110000</v>
      </c>
      <c r="G38" s="249">
        <f t="shared" si="0"/>
        <v>109267</v>
      </c>
      <c r="H38" s="250">
        <f t="shared" si="1"/>
        <v>305948</v>
      </c>
      <c r="I38" s="249">
        <f t="shared" si="2"/>
        <v>52448</v>
      </c>
      <c r="J38" s="249">
        <f t="shared" si="3"/>
        <v>17483</v>
      </c>
      <c r="K38" s="249">
        <f t="shared" si="4"/>
        <v>34965</v>
      </c>
      <c r="L38" s="249">
        <f t="shared" si="5"/>
        <v>410844</v>
      </c>
      <c r="M38" s="253"/>
    </row>
    <row r="39" spans="1:13" s="37" customFormat="1" ht="57.75" customHeight="1" x14ac:dyDescent="0.2">
      <c r="A39" s="500"/>
      <c r="B39" s="503"/>
      <c r="C39" s="260" t="s">
        <v>157</v>
      </c>
      <c r="D39" s="259">
        <v>8</v>
      </c>
      <c r="E39" s="252" t="s">
        <v>277</v>
      </c>
      <c r="F39" s="254">
        <f t="shared" si="6"/>
        <v>58110000</v>
      </c>
      <c r="G39" s="249">
        <f t="shared" si="0"/>
        <v>109267</v>
      </c>
      <c r="H39" s="250">
        <f t="shared" si="1"/>
        <v>152974</v>
      </c>
      <c r="I39" s="249">
        <f t="shared" si="2"/>
        <v>26224</v>
      </c>
      <c r="J39" s="249">
        <f t="shared" si="3"/>
        <v>8741</v>
      </c>
      <c r="K39" s="249">
        <f t="shared" si="4"/>
        <v>17483</v>
      </c>
      <c r="L39" s="249">
        <f t="shared" si="5"/>
        <v>205422</v>
      </c>
      <c r="M39" s="253"/>
    </row>
    <row r="40" spans="1:13" s="37" customFormat="1" ht="117.75" customHeight="1" x14ac:dyDescent="0.2">
      <c r="A40" s="500"/>
      <c r="B40" s="503"/>
      <c r="C40" s="260" t="s">
        <v>168</v>
      </c>
      <c r="D40" s="259">
        <v>24</v>
      </c>
      <c r="E40" s="252" t="s">
        <v>277</v>
      </c>
      <c r="F40" s="254">
        <f t="shared" si="6"/>
        <v>58110000</v>
      </c>
      <c r="G40" s="249">
        <f t="shared" si="0"/>
        <v>109267</v>
      </c>
      <c r="H40" s="250">
        <f t="shared" si="1"/>
        <v>458921</v>
      </c>
      <c r="I40" s="249">
        <f t="shared" si="2"/>
        <v>78672</v>
      </c>
      <c r="J40" s="249">
        <f t="shared" si="3"/>
        <v>26224</v>
      </c>
      <c r="K40" s="249">
        <f t="shared" si="4"/>
        <v>52448</v>
      </c>
      <c r="L40" s="249">
        <f t="shared" si="5"/>
        <v>616265</v>
      </c>
      <c r="M40" s="253"/>
    </row>
    <row r="41" spans="1:13" s="37" customFormat="1" ht="64.5" customHeight="1" x14ac:dyDescent="0.2">
      <c r="A41" s="500"/>
      <c r="B41" s="503"/>
      <c r="C41" s="260" t="s">
        <v>158</v>
      </c>
      <c r="D41" s="259">
        <v>8</v>
      </c>
      <c r="E41" s="252" t="s">
        <v>277</v>
      </c>
      <c r="F41" s="254">
        <f t="shared" si="6"/>
        <v>58110000</v>
      </c>
      <c r="G41" s="249">
        <f t="shared" si="0"/>
        <v>109267</v>
      </c>
      <c r="H41" s="250">
        <f t="shared" si="1"/>
        <v>152974</v>
      </c>
      <c r="I41" s="249">
        <f t="shared" si="2"/>
        <v>26224</v>
      </c>
      <c r="J41" s="249">
        <f t="shared" si="3"/>
        <v>8741</v>
      </c>
      <c r="K41" s="249">
        <f t="shared" si="4"/>
        <v>17483</v>
      </c>
      <c r="L41" s="249">
        <f t="shared" si="5"/>
        <v>205422</v>
      </c>
      <c r="M41" s="253"/>
    </row>
    <row r="42" spans="1:13" s="37" customFormat="1" ht="45" x14ac:dyDescent="0.2">
      <c r="A42" s="500"/>
      <c r="B42" s="503"/>
      <c r="C42" s="260" t="s">
        <v>159</v>
      </c>
      <c r="D42" s="259">
        <v>12</v>
      </c>
      <c r="E42" s="252" t="s">
        <v>277</v>
      </c>
      <c r="F42" s="254">
        <f t="shared" si="6"/>
        <v>58110000</v>
      </c>
      <c r="G42" s="249">
        <f t="shared" si="0"/>
        <v>109267</v>
      </c>
      <c r="H42" s="250">
        <f t="shared" si="1"/>
        <v>229461</v>
      </c>
      <c r="I42" s="249">
        <f t="shared" si="2"/>
        <v>39336</v>
      </c>
      <c r="J42" s="249">
        <f t="shared" si="3"/>
        <v>13112</v>
      </c>
      <c r="K42" s="249">
        <f t="shared" si="4"/>
        <v>26224</v>
      </c>
      <c r="L42" s="249">
        <f t="shared" si="5"/>
        <v>308133</v>
      </c>
      <c r="M42" s="253"/>
    </row>
    <row r="43" spans="1:13" s="37" customFormat="1" ht="66.75" customHeight="1" x14ac:dyDescent="0.2">
      <c r="A43" s="500"/>
      <c r="B43" s="503"/>
      <c r="C43" s="260" t="s">
        <v>160</v>
      </c>
      <c r="D43" s="259">
        <v>8</v>
      </c>
      <c r="E43" s="252" t="s">
        <v>277</v>
      </c>
      <c r="F43" s="254">
        <f t="shared" si="6"/>
        <v>58110000</v>
      </c>
      <c r="G43" s="249">
        <f t="shared" si="0"/>
        <v>109267</v>
      </c>
      <c r="H43" s="250">
        <f t="shared" si="1"/>
        <v>152974</v>
      </c>
      <c r="I43" s="249">
        <f t="shared" si="2"/>
        <v>26224</v>
      </c>
      <c r="J43" s="249">
        <f t="shared" si="3"/>
        <v>8741</v>
      </c>
      <c r="K43" s="249">
        <f t="shared" si="4"/>
        <v>17483</v>
      </c>
      <c r="L43" s="249">
        <f t="shared" si="5"/>
        <v>205422</v>
      </c>
      <c r="M43" s="253"/>
    </row>
    <row r="44" spans="1:13" s="37" customFormat="1" ht="62.25" customHeight="1" x14ac:dyDescent="0.2">
      <c r="A44" s="500"/>
      <c r="B44" s="503"/>
      <c r="C44" s="260" t="s">
        <v>161</v>
      </c>
      <c r="D44" s="259">
        <v>8</v>
      </c>
      <c r="E44" s="252" t="s">
        <v>277</v>
      </c>
      <c r="F44" s="254">
        <f t="shared" si="6"/>
        <v>58110000</v>
      </c>
      <c r="G44" s="249">
        <f t="shared" si="0"/>
        <v>109267</v>
      </c>
      <c r="H44" s="250">
        <f t="shared" si="1"/>
        <v>152974</v>
      </c>
      <c r="I44" s="249">
        <f t="shared" si="2"/>
        <v>26224</v>
      </c>
      <c r="J44" s="249">
        <f t="shared" si="3"/>
        <v>8741</v>
      </c>
      <c r="K44" s="249">
        <f t="shared" si="4"/>
        <v>17483</v>
      </c>
      <c r="L44" s="249">
        <f t="shared" si="5"/>
        <v>205422</v>
      </c>
      <c r="M44" s="253"/>
    </row>
    <row r="45" spans="1:13" s="37" customFormat="1" ht="61.5" customHeight="1" x14ac:dyDescent="0.2">
      <c r="A45" s="500"/>
      <c r="B45" s="503"/>
      <c r="C45" s="260" t="s">
        <v>162</v>
      </c>
      <c r="D45" s="259">
        <v>8</v>
      </c>
      <c r="E45" s="252" t="s">
        <v>277</v>
      </c>
      <c r="F45" s="254">
        <f t="shared" si="6"/>
        <v>58110000</v>
      </c>
      <c r="G45" s="249">
        <f t="shared" si="0"/>
        <v>109267</v>
      </c>
      <c r="H45" s="250">
        <f t="shared" si="1"/>
        <v>152974</v>
      </c>
      <c r="I45" s="249">
        <f t="shared" si="2"/>
        <v>26224</v>
      </c>
      <c r="J45" s="249">
        <f t="shared" si="3"/>
        <v>8741</v>
      </c>
      <c r="K45" s="249">
        <f t="shared" si="4"/>
        <v>17483</v>
      </c>
      <c r="L45" s="249">
        <f t="shared" si="5"/>
        <v>205422</v>
      </c>
      <c r="M45" s="253"/>
    </row>
    <row r="46" spans="1:13" s="37" customFormat="1" ht="57" customHeight="1" x14ac:dyDescent="0.2">
      <c r="A46" s="500"/>
      <c r="B46" s="503"/>
      <c r="C46" s="260" t="s">
        <v>163</v>
      </c>
      <c r="D46" s="259">
        <v>12</v>
      </c>
      <c r="E46" s="252" t="s">
        <v>277</v>
      </c>
      <c r="F46" s="254">
        <f t="shared" si="6"/>
        <v>58110000</v>
      </c>
      <c r="G46" s="249">
        <f t="shared" si="0"/>
        <v>109267</v>
      </c>
      <c r="H46" s="250">
        <f t="shared" si="1"/>
        <v>229461</v>
      </c>
      <c r="I46" s="249">
        <f t="shared" si="2"/>
        <v>39336</v>
      </c>
      <c r="J46" s="249">
        <f t="shared" si="3"/>
        <v>13112</v>
      </c>
      <c r="K46" s="249">
        <f t="shared" si="4"/>
        <v>26224</v>
      </c>
      <c r="L46" s="249">
        <f t="shared" si="5"/>
        <v>308133</v>
      </c>
      <c r="M46" s="253"/>
    </row>
    <row r="47" spans="1:13" s="37" customFormat="1" ht="25.5" customHeight="1" x14ac:dyDescent="0.2">
      <c r="A47" s="500"/>
      <c r="B47" s="503"/>
      <c r="C47" s="260" t="s">
        <v>164</v>
      </c>
      <c r="D47" s="259">
        <v>8</v>
      </c>
      <c r="E47" s="252" t="s">
        <v>277</v>
      </c>
      <c r="F47" s="254">
        <f t="shared" si="6"/>
        <v>58110000</v>
      </c>
      <c r="G47" s="249">
        <f t="shared" si="0"/>
        <v>109267</v>
      </c>
      <c r="H47" s="250">
        <f t="shared" si="1"/>
        <v>152974</v>
      </c>
      <c r="I47" s="249">
        <f t="shared" si="2"/>
        <v>26224</v>
      </c>
      <c r="J47" s="249">
        <f t="shared" si="3"/>
        <v>8741</v>
      </c>
      <c r="K47" s="249">
        <f t="shared" si="4"/>
        <v>17483</v>
      </c>
      <c r="L47" s="249">
        <f t="shared" si="5"/>
        <v>205422</v>
      </c>
      <c r="M47" s="253"/>
    </row>
    <row r="48" spans="1:13" s="37" customFormat="1" ht="43.5" customHeight="1" x14ac:dyDescent="0.2">
      <c r="A48" s="500"/>
      <c r="B48" s="503"/>
      <c r="C48" s="260" t="s">
        <v>165</v>
      </c>
      <c r="D48" s="259">
        <v>25</v>
      </c>
      <c r="E48" s="252" t="s">
        <v>277</v>
      </c>
      <c r="F48" s="254">
        <f t="shared" si="6"/>
        <v>58110000</v>
      </c>
      <c r="G48" s="249">
        <f t="shared" si="0"/>
        <v>109267</v>
      </c>
      <c r="H48" s="250">
        <f t="shared" si="1"/>
        <v>478043</v>
      </c>
      <c r="I48" s="249">
        <f t="shared" si="2"/>
        <v>81950</v>
      </c>
      <c r="J48" s="249">
        <f t="shared" si="3"/>
        <v>27317</v>
      </c>
      <c r="K48" s="249">
        <f t="shared" si="4"/>
        <v>54634</v>
      </c>
      <c r="L48" s="249">
        <f t="shared" si="5"/>
        <v>641944</v>
      </c>
      <c r="M48" s="253"/>
    </row>
    <row r="49" spans="1:13" s="37" customFormat="1" ht="30" x14ac:dyDescent="0.2">
      <c r="A49" s="501"/>
      <c r="B49" s="504"/>
      <c r="C49" s="260" t="s">
        <v>166</v>
      </c>
      <c r="D49" s="259">
        <v>16</v>
      </c>
      <c r="E49" s="252" t="s">
        <v>277</v>
      </c>
      <c r="F49" s="254">
        <f t="shared" si="6"/>
        <v>58110000</v>
      </c>
      <c r="G49" s="249">
        <f t="shared" si="0"/>
        <v>109267</v>
      </c>
      <c r="H49" s="250">
        <f t="shared" si="1"/>
        <v>305948</v>
      </c>
      <c r="I49" s="249">
        <f t="shared" si="2"/>
        <v>52448</v>
      </c>
      <c r="J49" s="249">
        <f t="shared" si="3"/>
        <v>17483</v>
      </c>
      <c r="K49" s="249">
        <f t="shared" si="4"/>
        <v>34965</v>
      </c>
      <c r="L49" s="249">
        <f t="shared" si="5"/>
        <v>410844</v>
      </c>
      <c r="M49" s="253"/>
    </row>
    <row r="50" spans="1:13" s="37" customFormat="1" ht="43.5" customHeight="1" x14ac:dyDescent="0.2">
      <c r="A50" s="499">
        <v>20</v>
      </c>
      <c r="B50" s="502" t="s">
        <v>180</v>
      </c>
      <c r="C50" s="260" t="s">
        <v>1038</v>
      </c>
      <c r="D50" s="259">
        <v>401</v>
      </c>
      <c r="E50" s="252"/>
      <c r="F50" s="254"/>
      <c r="G50" s="249">
        <f t="shared" si="0"/>
        <v>0</v>
      </c>
      <c r="H50" s="250">
        <f t="shared" si="1"/>
        <v>0</v>
      </c>
      <c r="I50" s="249">
        <f t="shared" si="2"/>
        <v>0</v>
      </c>
      <c r="J50" s="249">
        <f t="shared" si="3"/>
        <v>0</v>
      </c>
      <c r="K50" s="249">
        <f t="shared" si="4"/>
        <v>0</v>
      </c>
      <c r="L50" s="249">
        <f t="shared" si="5"/>
        <v>0</v>
      </c>
      <c r="M50" s="253"/>
    </row>
    <row r="51" spans="1:13" s="37" customFormat="1" ht="60" x14ac:dyDescent="0.2">
      <c r="A51" s="500"/>
      <c r="B51" s="503"/>
      <c r="C51" s="260" t="s">
        <v>1039</v>
      </c>
      <c r="D51" s="259">
        <v>16</v>
      </c>
      <c r="E51" s="252" t="s">
        <v>278</v>
      </c>
      <c r="F51" s="254">
        <f t="shared" si="6"/>
        <v>78314400</v>
      </c>
      <c r="G51" s="249">
        <f t="shared" si="0"/>
        <v>147258</v>
      </c>
      <c r="H51" s="250">
        <f t="shared" si="1"/>
        <v>412322</v>
      </c>
      <c r="I51" s="249">
        <f t="shared" si="2"/>
        <v>70684</v>
      </c>
      <c r="J51" s="249">
        <f t="shared" si="3"/>
        <v>23561</v>
      </c>
      <c r="K51" s="249">
        <f t="shared" si="4"/>
        <v>47123</v>
      </c>
      <c r="L51" s="249">
        <f t="shared" si="5"/>
        <v>553690</v>
      </c>
      <c r="M51" s="253"/>
    </row>
    <row r="52" spans="1:13" s="37" customFormat="1" ht="64.5" customHeight="1" x14ac:dyDescent="0.2">
      <c r="A52" s="500"/>
      <c r="B52" s="503"/>
      <c r="C52" s="260" t="s">
        <v>1040</v>
      </c>
      <c r="D52" s="259">
        <v>40</v>
      </c>
      <c r="E52" s="252" t="s">
        <v>278</v>
      </c>
      <c r="F52" s="254">
        <f t="shared" si="6"/>
        <v>78314400</v>
      </c>
      <c r="G52" s="249">
        <f t="shared" si="0"/>
        <v>147258</v>
      </c>
      <c r="H52" s="250">
        <f t="shared" si="1"/>
        <v>1030806</v>
      </c>
      <c r="I52" s="249">
        <f t="shared" si="2"/>
        <v>176710</v>
      </c>
      <c r="J52" s="249">
        <f t="shared" si="3"/>
        <v>58903</v>
      </c>
      <c r="K52" s="249">
        <f t="shared" si="4"/>
        <v>117806</v>
      </c>
      <c r="L52" s="249">
        <f t="shared" si="5"/>
        <v>1384225</v>
      </c>
      <c r="M52" s="253"/>
    </row>
    <row r="53" spans="1:13" s="37" customFormat="1" ht="78" customHeight="1" x14ac:dyDescent="0.2">
      <c r="A53" s="500"/>
      <c r="B53" s="503"/>
      <c r="C53" s="260" t="s">
        <v>172</v>
      </c>
      <c r="D53" s="259">
        <v>24</v>
      </c>
      <c r="E53" s="252" t="s">
        <v>278</v>
      </c>
      <c r="F53" s="254">
        <f t="shared" si="6"/>
        <v>78314400</v>
      </c>
      <c r="G53" s="249">
        <f t="shared" si="0"/>
        <v>147258</v>
      </c>
      <c r="H53" s="250">
        <f t="shared" si="1"/>
        <v>618484</v>
      </c>
      <c r="I53" s="249">
        <f t="shared" si="2"/>
        <v>106026</v>
      </c>
      <c r="J53" s="249">
        <f t="shared" si="3"/>
        <v>35342</v>
      </c>
      <c r="K53" s="249">
        <f t="shared" si="4"/>
        <v>70684</v>
      </c>
      <c r="L53" s="249">
        <f t="shared" si="5"/>
        <v>830536</v>
      </c>
      <c r="M53" s="253"/>
    </row>
    <row r="54" spans="1:13" s="37" customFormat="1" ht="86.25" customHeight="1" x14ac:dyDescent="0.2">
      <c r="A54" s="500"/>
      <c r="B54" s="503"/>
      <c r="C54" s="260" t="s">
        <v>173</v>
      </c>
      <c r="D54" s="259">
        <v>56</v>
      </c>
      <c r="E54" s="252" t="s">
        <v>278</v>
      </c>
      <c r="F54" s="254">
        <f t="shared" si="6"/>
        <v>78314400</v>
      </c>
      <c r="G54" s="249">
        <f t="shared" si="0"/>
        <v>147258</v>
      </c>
      <c r="H54" s="250">
        <f t="shared" si="1"/>
        <v>1443128</v>
      </c>
      <c r="I54" s="249">
        <f t="shared" si="2"/>
        <v>247393</v>
      </c>
      <c r="J54" s="249">
        <f t="shared" si="3"/>
        <v>82464</v>
      </c>
      <c r="K54" s="249">
        <f t="shared" si="4"/>
        <v>164929</v>
      </c>
      <c r="L54" s="249">
        <f t="shared" si="5"/>
        <v>1937914</v>
      </c>
      <c r="M54" s="253"/>
    </row>
    <row r="55" spans="1:13" s="37" customFormat="1" ht="75" x14ac:dyDescent="0.2">
      <c r="A55" s="500"/>
      <c r="B55" s="503"/>
      <c r="C55" s="260" t="s">
        <v>174</v>
      </c>
      <c r="D55" s="259">
        <v>40</v>
      </c>
      <c r="E55" s="252" t="s">
        <v>278</v>
      </c>
      <c r="F55" s="254">
        <f t="shared" si="6"/>
        <v>78314400</v>
      </c>
      <c r="G55" s="249">
        <f t="shared" si="0"/>
        <v>147258</v>
      </c>
      <c r="H55" s="250">
        <f t="shared" si="1"/>
        <v>1030806</v>
      </c>
      <c r="I55" s="249">
        <f t="shared" si="2"/>
        <v>176710</v>
      </c>
      <c r="J55" s="249">
        <f t="shared" si="3"/>
        <v>58903</v>
      </c>
      <c r="K55" s="249">
        <f t="shared" si="4"/>
        <v>117806</v>
      </c>
      <c r="L55" s="249">
        <f t="shared" si="5"/>
        <v>1384225</v>
      </c>
      <c r="M55" s="253"/>
    </row>
    <row r="56" spans="1:13" s="37" customFormat="1" ht="47.25" customHeight="1" x14ac:dyDescent="0.2">
      <c r="A56" s="500"/>
      <c r="B56" s="503"/>
      <c r="C56" s="260" t="s">
        <v>1007</v>
      </c>
      <c r="D56" s="259">
        <v>24</v>
      </c>
      <c r="E56" s="252" t="s">
        <v>278</v>
      </c>
      <c r="F56" s="254">
        <f t="shared" si="6"/>
        <v>78314400</v>
      </c>
      <c r="G56" s="249">
        <f t="shared" si="0"/>
        <v>147258</v>
      </c>
      <c r="H56" s="250">
        <f t="shared" si="1"/>
        <v>618484</v>
      </c>
      <c r="I56" s="249">
        <f t="shared" si="2"/>
        <v>106026</v>
      </c>
      <c r="J56" s="249">
        <f t="shared" si="3"/>
        <v>35342</v>
      </c>
      <c r="K56" s="249">
        <f t="shared" si="4"/>
        <v>70684</v>
      </c>
      <c r="L56" s="249">
        <f t="shared" si="5"/>
        <v>830536</v>
      </c>
      <c r="M56" s="253"/>
    </row>
    <row r="57" spans="1:13" s="37" customFormat="1" ht="64.5" customHeight="1" x14ac:dyDescent="0.2">
      <c r="A57" s="500"/>
      <c r="B57" s="503"/>
      <c r="C57" s="260" t="s">
        <v>1041</v>
      </c>
      <c r="D57" s="259">
        <v>74</v>
      </c>
      <c r="E57" s="252" t="s">
        <v>278</v>
      </c>
      <c r="F57" s="254">
        <f t="shared" si="6"/>
        <v>78314400</v>
      </c>
      <c r="G57" s="249">
        <f t="shared" si="0"/>
        <v>147258</v>
      </c>
      <c r="H57" s="250">
        <f t="shared" si="1"/>
        <v>1906991</v>
      </c>
      <c r="I57" s="249">
        <f t="shared" si="2"/>
        <v>326913</v>
      </c>
      <c r="J57" s="249">
        <f t="shared" si="3"/>
        <v>108971</v>
      </c>
      <c r="K57" s="249">
        <f t="shared" si="4"/>
        <v>217942</v>
      </c>
      <c r="L57" s="249">
        <f t="shared" si="5"/>
        <v>2560817</v>
      </c>
      <c r="M57" s="253"/>
    </row>
    <row r="58" spans="1:13" s="37" customFormat="1" ht="49.5" customHeight="1" x14ac:dyDescent="0.2">
      <c r="A58" s="500"/>
      <c r="B58" s="503"/>
      <c r="C58" s="260" t="s">
        <v>176</v>
      </c>
      <c r="D58" s="259">
        <v>24</v>
      </c>
      <c r="E58" s="252" t="s">
        <v>278</v>
      </c>
      <c r="F58" s="254">
        <f t="shared" si="6"/>
        <v>78314400</v>
      </c>
      <c r="G58" s="249">
        <f t="shared" si="0"/>
        <v>147258</v>
      </c>
      <c r="H58" s="250">
        <f t="shared" si="1"/>
        <v>618484</v>
      </c>
      <c r="I58" s="249">
        <f t="shared" si="2"/>
        <v>106026</v>
      </c>
      <c r="J58" s="249">
        <f t="shared" si="3"/>
        <v>35342</v>
      </c>
      <c r="K58" s="249">
        <f t="shared" si="4"/>
        <v>70684</v>
      </c>
      <c r="L58" s="249">
        <f t="shared" si="5"/>
        <v>830536</v>
      </c>
      <c r="M58" s="253"/>
    </row>
    <row r="59" spans="1:13" s="37" customFormat="1" ht="46.5" customHeight="1" x14ac:dyDescent="0.2">
      <c r="A59" s="500"/>
      <c r="B59" s="503"/>
      <c r="C59" s="260" t="s">
        <v>177</v>
      </c>
      <c r="D59" s="259">
        <v>21</v>
      </c>
      <c r="E59" s="252" t="s">
        <v>278</v>
      </c>
      <c r="F59" s="254">
        <f t="shared" si="6"/>
        <v>78314400</v>
      </c>
      <c r="G59" s="249">
        <f t="shared" si="0"/>
        <v>147258</v>
      </c>
      <c r="H59" s="250">
        <f t="shared" si="1"/>
        <v>541173</v>
      </c>
      <c r="I59" s="249">
        <f t="shared" si="2"/>
        <v>92773</v>
      </c>
      <c r="J59" s="249">
        <f t="shared" si="3"/>
        <v>30924</v>
      </c>
      <c r="K59" s="249">
        <f t="shared" si="4"/>
        <v>61848</v>
      </c>
      <c r="L59" s="249">
        <f t="shared" si="5"/>
        <v>726718</v>
      </c>
      <c r="M59" s="253"/>
    </row>
    <row r="60" spans="1:13" s="37" customFormat="1" ht="44.25" customHeight="1" x14ac:dyDescent="0.2">
      <c r="A60" s="500"/>
      <c r="B60" s="503"/>
      <c r="C60" s="260" t="s">
        <v>178</v>
      </c>
      <c r="D60" s="259">
        <v>50</v>
      </c>
      <c r="E60" s="252" t="s">
        <v>278</v>
      </c>
      <c r="F60" s="254">
        <f t="shared" si="6"/>
        <v>78314400</v>
      </c>
      <c r="G60" s="249">
        <f t="shared" si="0"/>
        <v>147258</v>
      </c>
      <c r="H60" s="250">
        <f t="shared" si="1"/>
        <v>1288508</v>
      </c>
      <c r="I60" s="249">
        <f t="shared" si="2"/>
        <v>220887</v>
      </c>
      <c r="J60" s="249">
        <f t="shared" si="3"/>
        <v>73629</v>
      </c>
      <c r="K60" s="249">
        <f t="shared" si="4"/>
        <v>147258</v>
      </c>
      <c r="L60" s="249">
        <f t="shared" si="5"/>
        <v>1730282</v>
      </c>
      <c r="M60" s="253"/>
    </row>
    <row r="61" spans="1:13" s="37" customFormat="1" ht="32.25" customHeight="1" x14ac:dyDescent="0.2">
      <c r="A61" s="501"/>
      <c r="B61" s="504"/>
      <c r="C61" s="260" t="s">
        <v>179</v>
      </c>
      <c r="D61" s="259">
        <v>32</v>
      </c>
      <c r="E61" s="252" t="s">
        <v>278</v>
      </c>
      <c r="F61" s="254">
        <f t="shared" si="6"/>
        <v>78314400</v>
      </c>
      <c r="G61" s="249">
        <f t="shared" si="0"/>
        <v>147258</v>
      </c>
      <c r="H61" s="250">
        <f t="shared" si="1"/>
        <v>824645</v>
      </c>
      <c r="I61" s="249">
        <f t="shared" si="2"/>
        <v>141368</v>
      </c>
      <c r="J61" s="249">
        <f t="shared" si="3"/>
        <v>47123</v>
      </c>
      <c r="K61" s="249">
        <f t="shared" si="4"/>
        <v>94245</v>
      </c>
      <c r="L61" s="249">
        <f t="shared" si="5"/>
        <v>1107381</v>
      </c>
      <c r="M61" s="253"/>
    </row>
    <row r="62" spans="1:13" s="37" customFormat="1" ht="46.5" customHeight="1" x14ac:dyDescent="0.2">
      <c r="A62" s="499">
        <v>21</v>
      </c>
      <c r="B62" s="502" t="s">
        <v>194</v>
      </c>
      <c r="C62" s="260" t="s">
        <v>181</v>
      </c>
      <c r="D62" s="259">
        <v>322</v>
      </c>
      <c r="E62" s="252"/>
      <c r="F62" s="254"/>
      <c r="G62" s="249">
        <f t="shared" si="0"/>
        <v>0</v>
      </c>
      <c r="H62" s="250">
        <f t="shared" si="1"/>
        <v>0</v>
      </c>
      <c r="I62" s="249">
        <f t="shared" si="2"/>
        <v>0</v>
      </c>
      <c r="J62" s="249">
        <f t="shared" si="3"/>
        <v>0</v>
      </c>
      <c r="K62" s="249">
        <f t="shared" si="4"/>
        <v>0</v>
      </c>
      <c r="L62" s="249">
        <f t="shared" si="5"/>
        <v>0</v>
      </c>
      <c r="M62" s="253"/>
    </row>
    <row r="63" spans="1:13" s="37" customFormat="1" ht="64.5" customHeight="1" x14ac:dyDescent="0.2">
      <c r="A63" s="500"/>
      <c r="B63" s="503"/>
      <c r="C63" s="260" t="s">
        <v>182</v>
      </c>
      <c r="D63" s="259">
        <v>16</v>
      </c>
      <c r="E63" s="252" t="s">
        <v>277</v>
      </c>
      <c r="F63" s="254">
        <f t="shared" si="6"/>
        <v>58110000</v>
      </c>
      <c r="G63" s="249">
        <f t="shared" si="0"/>
        <v>109267</v>
      </c>
      <c r="H63" s="250">
        <f t="shared" si="1"/>
        <v>305948</v>
      </c>
      <c r="I63" s="249">
        <f t="shared" si="2"/>
        <v>52448</v>
      </c>
      <c r="J63" s="249">
        <f t="shared" si="3"/>
        <v>17483</v>
      </c>
      <c r="K63" s="249">
        <f t="shared" si="4"/>
        <v>34965</v>
      </c>
      <c r="L63" s="249">
        <f t="shared" si="5"/>
        <v>410844</v>
      </c>
      <c r="M63" s="253"/>
    </row>
    <row r="64" spans="1:13" s="37" customFormat="1" ht="102.75" customHeight="1" x14ac:dyDescent="0.2">
      <c r="A64" s="500"/>
      <c r="B64" s="503"/>
      <c r="C64" s="260" t="s">
        <v>183</v>
      </c>
      <c r="D64" s="259">
        <v>72</v>
      </c>
      <c r="E64" s="252" t="s">
        <v>277</v>
      </c>
      <c r="F64" s="254">
        <f t="shared" si="6"/>
        <v>58110000</v>
      </c>
      <c r="G64" s="249">
        <f t="shared" si="0"/>
        <v>109267</v>
      </c>
      <c r="H64" s="250">
        <f t="shared" si="1"/>
        <v>1376764</v>
      </c>
      <c r="I64" s="249">
        <f t="shared" si="2"/>
        <v>236017</v>
      </c>
      <c r="J64" s="249">
        <f t="shared" si="3"/>
        <v>78672</v>
      </c>
      <c r="K64" s="249">
        <f t="shared" si="4"/>
        <v>157344</v>
      </c>
      <c r="L64" s="249">
        <f t="shared" si="5"/>
        <v>1848797</v>
      </c>
      <c r="M64" s="253"/>
    </row>
    <row r="65" spans="1:13" s="37" customFormat="1" ht="64.5" customHeight="1" x14ac:dyDescent="0.2">
      <c r="A65" s="500"/>
      <c r="B65" s="503"/>
      <c r="C65" s="260" t="s">
        <v>184</v>
      </c>
      <c r="D65" s="259">
        <v>32</v>
      </c>
      <c r="E65" s="252" t="s">
        <v>277</v>
      </c>
      <c r="F65" s="254">
        <f t="shared" si="6"/>
        <v>58110000</v>
      </c>
      <c r="G65" s="249">
        <f t="shared" si="0"/>
        <v>109267</v>
      </c>
      <c r="H65" s="250">
        <f t="shared" si="1"/>
        <v>611895</v>
      </c>
      <c r="I65" s="249">
        <f t="shared" si="2"/>
        <v>104896</v>
      </c>
      <c r="J65" s="249">
        <f t="shared" si="3"/>
        <v>34965</v>
      </c>
      <c r="K65" s="249">
        <f t="shared" si="4"/>
        <v>69931</v>
      </c>
      <c r="L65" s="249">
        <f t="shared" si="5"/>
        <v>821687</v>
      </c>
      <c r="M65" s="253"/>
    </row>
    <row r="66" spans="1:13" s="37" customFormat="1" ht="64.5" customHeight="1" x14ac:dyDescent="0.2">
      <c r="A66" s="500"/>
      <c r="B66" s="503"/>
      <c r="C66" s="260" t="s">
        <v>185</v>
      </c>
      <c r="D66" s="259">
        <v>8</v>
      </c>
      <c r="E66" s="252" t="s">
        <v>277</v>
      </c>
      <c r="F66" s="254">
        <f t="shared" si="6"/>
        <v>58110000</v>
      </c>
      <c r="G66" s="249">
        <f t="shared" si="0"/>
        <v>109267</v>
      </c>
      <c r="H66" s="250">
        <f t="shared" si="1"/>
        <v>152974</v>
      </c>
      <c r="I66" s="249">
        <f t="shared" si="2"/>
        <v>26224</v>
      </c>
      <c r="J66" s="249">
        <f t="shared" si="3"/>
        <v>8741</v>
      </c>
      <c r="K66" s="249">
        <f t="shared" si="4"/>
        <v>17483</v>
      </c>
      <c r="L66" s="249">
        <f t="shared" si="5"/>
        <v>205422</v>
      </c>
      <c r="M66" s="253"/>
    </row>
    <row r="67" spans="1:13" s="37" customFormat="1" ht="121.5" customHeight="1" x14ac:dyDescent="0.2">
      <c r="A67" s="500"/>
      <c r="B67" s="503"/>
      <c r="C67" s="260" t="s">
        <v>186</v>
      </c>
      <c r="D67" s="259">
        <v>40</v>
      </c>
      <c r="E67" s="252" t="s">
        <v>277</v>
      </c>
      <c r="F67" s="254">
        <f t="shared" si="6"/>
        <v>58110000</v>
      </c>
      <c r="G67" s="249">
        <f t="shared" si="0"/>
        <v>109267</v>
      </c>
      <c r="H67" s="250">
        <f t="shared" si="1"/>
        <v>764869</v>
      </c>
      <c r="I67" s="249">
        <f t="shared" si="2"/>
        <v>131120</v>
      </c>
      <c r="J67" s="249">
        <f t="shared" si="3"/>
        <v>43707</v>
      </c>
      <c r="K67" s="249">
        <f t="shared" si="4"/>
        <v>87414</v>
      </c>
      <c r="L67" s="249">
        <f t="shared" si="5"/>
        <v>1027110</v>
      </c>
      <c r="M67" s="253"/>
    </row>
    <row r="68" spans="1:13" s="37" customFormat="1" ht="64.5" customHeight="1" x14ac:dyDescent="0.2">
      <c r="A68" s="500"/>
      <c r="B68" s="503"/>
      <c r="C68" s="260" t="s">
        <v>187</v>
      </c>
      <c r="D68" s="259">
        <v>16</v>
      </c>
      <c r="E68" s="252" t="s">
        <v>277</v>
      </c>
      <c r="F68" s="254">
        <f t="shared" si="6"/>
        <v>58110000</v>
      </c>
      <c r="G68" s="249">
        <f t="shared" si="0"/>
        <v>109267</v>
      </c>
      <c r="H68" s="250">
        <f t="shared" si="1"/>
        <v>305948</v>
      </c>
      <c r="I68" s="249">
        <f t="shared" si="2"/>
        <v>52448</v>
      </c>
      <c r="J68" s="249">
        <f t="shared" si="3"/>
        <v>17483</v>
      </c>
      <c r="K68" s="249">
        <f t="shared" si="4"/>
        <v>34965</v>
      </c>
      <c r="L68" s="249">
        <f t="shared" si="5"/>
        <v>410844</v>
      </c>
      <c r="M68" s="253"/>
    </row>
    <row r="69" spans="1:13" s="37" customFormat="1" ht="64.5" customHeight="1" x14ac:dyDescent="0.2">
      <c r="A69" s="500"/>
      <c r="B69" s="503"/>
      <c r="C69" s="260" t="s">
        <v>188</v>
      </c>
      <c r="D69" s="259">
        <v>16</v>
      </c>
      <c r="E69" s="252" t="s">
        <v>277</v>
      </c>
      <c r="F69" s="254">
        <f t="shared" si="6"/>
        <v>58110000</v>
      </c>
      <c r="G69" s="249">
        <f t="shared" si="0"/>
        <v>109267</v>
      </c>
      <c r="H69" s="250">
        <f t="shared" si="1"/>
        <v>305948</v>
      </c>
      <c r="I69" s="249">
        <f t="shared" si="2"/>
        <v>52448</v>
      </c>
      <c r="J69" s="249">
        <f t="shared" si="3"/>
        <v>17483</v>
      </c>
      <c r="K69" s="249">
        <f t="shared" si="4"/>
        <v>34965</v>
      </c>
      <c r="L69" s="249">
        <f t="shared" si="5"/>
        <v>410844</v>
      </c>
      <c r="M69" s="253"/>
    </row>
    <row r="70" spans="1:13" s="37" customFormat="1" ht="91.5" customHeight="1" x14ac:dyDescent="0.2">
      <c r="A70" s="500"/>
      <c r="B70" s="503"/>
      <c r="C70" s="260" t="s">
        <v>189</v>
      </c>
      <c r="D70" s="259">
        <v>24</v>
      </c>
      <c r="E70" s="252" t="s">
        <v>277</v>
      </c>
      <c r="F70" s="254">
        <f t="shared" si="6"/>
        <v>58110000</v>
      </c>
      <c r="G70" s="249">
        <f t="shared" si="0"/>
        <v>109267</v>
      </c>
      <c r="H70" s="250">
        <f t="shared" si="1"/>
        <v>458921</v>
      </c>
      <c r="I70" s="249">
        <f t="shared" si="2"/>
        <v>78672</v>
      </c>
      <c r="J70" s="249">
        <f t="shared" si="3"/>
        <v>26224</v>
      </c>
      <c r="K70" s="249">
        <f t="shared" si="4"/>
        <v>52448</v>
      </c>
      <c r="L70" s="249">
        <f t="shared" si="5"/>
        <v>616265</v>
      </c>
      <c r="M70" s="253"/>
    </row>
    <row r="71" spans="1:13" s="37" customFormat="1" ht="89.25" customHeight="1" x14ac:dyDescent="0.2">
      <c r="A71" s="500"/>
      <c r="B71" s="503"/>
      <c r="C71" s="260" t="s">
        <v>190</v>
      </c>
      <c r="D71" s="259">
        <v>24</v>
      </c>
      <c r="E71" s="252" t="s">
        <v>277</v>
      </c>
      <c r="F71" s="254">
        <f t="shared" si="6"/>
        <v>58110000</v>
      </c>
      <c r="G71" s="249">
        <f t="shared" si="0"/>
        <v>109267</v>
      </c>
      <c r="H71" s="250">
        <f t="shared" si="1"/>
        <v>458921</v>
      </c>
      <c r="I71" s="249">
        <f t="shared" si="2"/>
        <v>78672</v>
      </c>
      <c r="J71" s="249">
        <f t="shared" si="3"/>
        <v>26224</v>
      </c>
      <c r="K71" s="249">
        <f t="shared" si="4"/>
        <v>52448</v>
      </c>
      <c r="L71" s="249">
        <f t="shared" si="5"/>
        <v>616265</v>
      </c>
      <c r="M71" s="253"/>
    </row>
    <row r="72" spans="1:13" s="37" customFormat="1" ht="75" x14ac:dyDescent="0.2">
      <c r="A72" s="500"/>
      <c r="B72" s="503"/>
      <c r="C72" s="260" t="s">
        <v>191</v>
      </c>
      <c r="D72" s="259">
        <v>26</v>
      </c>
      <c r="E72" s="252" t="s">
        <v>277</v>
      </c>
      <c r="F72" s="254">
        <f t="shared" si="6"/>
        <v>58110000</v>
      </c>
      <c r="G72" s="249">
        <f t="shared" si="0"/>
        <v>109267</v>
      </c>
      <c r="H72" s="250">
        <f t="shared" si="1"/>
        <v>497165</v>
      </c>
      <c r="I72" s="249">
        <f t="shared" si="2"/>
        <v>85228</v>
      </c>
      <c r="J72" s="249">
        <f t="shared" si="3"/>
        <v>28409</v>
      </c>
      <c r="K72" s="249">
        <f t="shared" si="4"/>
        <v>56819</v>
      </c>
      <c r="L72" s="249">
        <f t="shared" si="5"/>
        <v>667621</v>
      </c>
      <c r="M72" s="253"/>
    </row>
    <row r="73" spans="1:13" s="37" customFormat="1" ht="60" x14ac:dyDescent="0.2">
      <c r="A73" s="500"/>
      <c r="B73" s="503"/>
      <c r="C73" s="260" t="s">
        <v>192</v>
      </c>
      <c r="D73" s="259">
        <v>24</v>
      </c>
      <c r="E73" s="252" t="s">
        <v>277</v>
      </c>
      <c r="F73" s="254">
        <f t="shared" si="6"/>
        <v>58110000</v>
      </c>
      <c r="G73" s="249">
        <f t="shared" ref="G73:G136" si="7">ROUND(F73/450*44/52,0)</f>
        <v>109267</v>
      </c>
      <c r="H73" s="250">
        <f t="shared" ref="H73:H136" si="8">ROUND(G73*D73*17.5/100,0)</f>
        <v>458921</v>
      </c>
      <c r="I73" s="249">
        <f t="shared" ref="I73:I136" si="9">ROUND(G73*D73*3/100,0)</f>
        <v>78672</v>
      </c>
      <c r="J73" s="249">
        <f t="shared" ref="J73:J136" si="10">ROUND(G73*D73*1/100,0)</f>
        <v>26224</v>
      </c>
      <c r="K73" s="249">
        <f t="shared" ref="K73:K136" si="11">ROUND(G73*D73*2/100,0)</f>
        <v>52448</v>
      </c>
      <c r="L73" s="249">
        <f t="shared" ref="L73:L136" si="12">SUM(H73:K73)</f>
        <v>616265</v>
      </c>
      <c r="M73" s="253"/>
    </row>
    <row r="74" spans="1:13" s="37" customFormat="1" ht="120" x14ac:dyDescent="0.2">
      <c r="A74" s="501"/>
      <c r="B74" s="504"/>
      <c r="C74" s="260" t="s">
        <v>193</v>
      </c>
      <c r="D74" s="259">
        <v>24</v>
      </c>
      <c r="E74" s="252" t="s">
        <v>277</v>
      </c>
      <c r="F74" s="254">
        <f t="shared" si="6"/>
        <v>58110000</v>
      </c>
      <c r="G74" s="249">
        <f t="shared" si="7"/>
        <v>109267</v>
      </c>
      <c r="H74" s="250">
        <f t="shared" si="8"/>
        <v>458921</v>
      </c>
      <c r="I74" s="249">
        <f t="shared" si="9"/>
        <v>78672</v>
      </c>
      <c r="J74" s="249">
        <f t="shared" si="10"/>
        <v>26224</v>
      </c>
      <c r="K74" s="249">
        <f t="shared" si="11"/>
        <v>52448</v>
      </c>
      <c r="L74" s="249">
        <f t="shared" si="12"/>
        <v>616265</v>
      </c>
      <c r="M74" s="253"/>
    </row>
    <row r="75" spans="1:13" s="37" customFormat="1" ht="45" x14ac:dyDescent="0.2">
      <c r="A75" s="499">
        <v>22</v>
      </c>
      <c r="B75" s="502" t="s">
        <v>195</v>
      </c>
      <c r="C75" s="260" t="s">
        <v>196</v>
      </c>
      <c r="D75" s="259">
        <v>502</v>
      </c>
      <c r="E75" s="252"/>
      <c r="F75" s="254"/>
      <c r="G75" s="249">
        <f t="shared" si="7"/>
        <v>0</v>
      </c>
      <c r="H75" s="250">
        <f t="shared" si="8"/>
        <v>0</v>
      </c>
      <c r="I75" s="249">
        <f t="shared" si="9"/>
        <v>0</v>
      </c>
      <c r="J75" s="249">
        <f t="shared" si="10"/>
        <v>0</v>
      </c>
      <c r="K75" s="249">
        <f t="shared" si="11"/>
        <v>0</v>
      </c>
      <c r="L75" s="249">
        <f t="shared" si="12"/>
        <v>0</v>
      </c>
      <c r="M75" s="253"/>
    </row>
    <row r="76" spans="1:13" s="37" customFormat="1" ht="137.25" customHeight="1" x14ac:dyDescent="0.2">
      <c r="A76" s="500"/>
      <c r="B76" s="503"/>
      <c r="C76" s="260" t="s">
        <v>197</v>
      </c>
      <c r="D76" s="259">
        <v>50</v>
      </c>
      <c r="E76" s="252" t="s">
        <v>276</v>
      </c>
      <c r="F76" s="254">
        <f t="shared" si="6"/>
        <v>72056400</v>
      </c>
      <c r="G76" s="249">
        <f t="shared" si="7"/>
        <v>135491</v>
      </c>
      <c r="H76" s="250">
        <f t="shared" si="8"/>
        <v>1185546</v>
      </c>
      <c r="I76" s="249">
        <f t="shared" si="9"/>
        <v>203237</v>
      </c>
      <c r="J76" s="249">
        <f t="shared" si="10"/>
        <v>67746</v>
      </c>
      <c r="K76" s="249">
        <f t="shared" si="11"/>
        <v>135491</v>
      </c>
      <c r="L76" s="249">
        <f t="shared" si="12"/>
        <v>1592020</v>
      </c>
      <c r="M76" s="253"/>
    </row>
    <row r="77" spans="1:13" s="37" customFormat="1" ht="63.75" customHeight="1" x14ac:dyDescent="0.2">
      <c r="A77" s="500"/>
      <c r="B77" s="503"/>
      <c r="C77" s="260" t="s">
        <v>198</v>
      </c>
      <c r="D77" s="259">
        <v>16</v>
      </c>
      <c r="E77" s="252" t="s">
        <v>276</v>
      </c>
      <c r="F77" s="254">
        <f t="shared" si="6"/>
        <v>72056400</v>
      </c>
      <c r="G77" s="249">
        <f t="shared" si="7"/>
        <v>135491</v>
      </c>
      <c r="H77" s="250">
        <f t="shared" si="8"/>
        <v>379375</v>
      </c>
      <c r="I77" s="249">
        <f t="shared" si="9"/>
        <v>65036</v>
      </c>
      <c r="J77" s="249">
        <f t="shared" si="10"/>
        <v>21679</v>
      </c>
      <c r="K77" s="249">
        <f t="shared" si="11"/>
        <v>43357</v>
      </c>
      <c r="L77" s="249">
        <f t="shared" si="12"/>
        <v>509447</v>
      </c>
      <c r="M77" s="253"/>
    </row>
    <row r="78" spans="1:13" s="37" customFormat="1" ht="30" x14ac:dyDescent="0.2">
      <c r="A78" s="500"/>
      <c r="B78" s="503"/>
      <c r="C78" s="260" t="s">
        <v>199</v>
      </c>
      <c r="D78" s="259">
        <v>24</v>
      </c>
      <c r="E78" s="252" t="s">
        <v>276</v>
      </c>
      <c r="F78" s="254">
        <f t="shared" si="6"/>
        <v>72056400</v>
      </c>
      <c r="G78" s="249">
        <f t="shared" si="7"/>
        <v>135491</v>
      </c>
      <c r="H78" s="250">
        <f t="shared" si="8"/>
        <v>569062</v>
      </c>
      <c r="I78" s="249">
        <f t="shared" si="9"/>
        <v>97554</v>
      </c>
      <c r="J78" s="249">
        <f t="shared" si="10"/>
        <v>32518</v>
      </c>
      <c r="K78" s="249">
        <f t="shared" si="11"/>
        <v>65036</v>
      </c>
      <c r="L78" s="249">
        <f t="shared" si="12"/>
        <v>764170</v>
      </c>
      <c r="M78" s="253"/>
    </row>
    <row r="79" spans="1:13" s="37" customFormat="1" ht="60" x14ac:dyDescent="0.2">
      <c r="A79" s="500"/>
      <c r="B79" s="503"/>
      <c r="C79" s="260" t="s">
        <v>200</v>
      </c>
      <c r="D79" s="259">
        <v>21</v>
      </c>
      <c r="E79" s="252" t="s">
        <v>276</v>
      </c>
      <c r="F79" s="254">
        <f t="shared" ref="F79:F142" si="13">VLOOKUP(E79,$E$8:$F$13,2,0)</f>
        <v>72056400</v>
      </c>
      <c r="G79" s="249">
        <f t="shared" si="7"/>
        <v>135491</v>
      </c>
      <c r="H79" s="250">
        <f t="shared" si="8"/>
        <v>497929</v>
      </c>
      <c r="I79" s="249">
        <f t="shared" si="9"/>
        <v>85359</v>
      </c>
      <c r="J79" s="249">
        <f t="shared" si="10"/>
        <v>28453</v>
      </c>
      <c r="K79" s="249">
        <f t="shared" si="11"/>
        <v>56906</v>
      </c>
      <c r="L79" s="249">
        <f t="shared" si="12"/>
        <v>668647</v>
      </c>
      <c r="M79" s="253"/>
    </row>
    <row r="80" spans="1:13" s="37" customFormat="1" ht="75" x14ac:dyDescent="0.2">
      <c r="A80" s="500"/>
      <c r="B80" s="503"/>
      <c r="C80" s="260" t="s">
        <v>1042</v>
      </c>
      <c r="D80" s="259">
        <v>48</v>
      </c>
      <c r="E80" s="252" t="s">
        <v>276</v>
      </c>
      <c r="F80" s="254">
        <f t="shared" si="13"/>
        <v>72056400</v>
      </c>
      <c r="G80" s="249">
        <f t="shared" si="7"/>
        <v>135491</v>
      </c>
      <c r="H80" s="250">
        <f t="shared" si="8"/>
        <v>1138124</v>
      </c>
      <c r="I80" s="249">
        <f t="shared" si="9"/>
        <v>195107</v>
      </c>
      <c r="J80" s="249">
        <f t="shared" si="10"/>
        <v>65036</v>
      </c>
      <c r="K80" s="249">
        <f t="shared" si="11"/>
        <v>130071</v>
      </c>
      <c r="L80" s="249">
        <f t="shared" si="12"/>
        <v>1528338</v>
      </c>
      <c r="M80" s="253"/>
    </row>
    <row r="81" spans="1:13" s="37" customFormat="1" ht="30" x14ac:dyDescent="0.2">
      <c r="A81" s="500"/>
      <c r="B81" s="503"/>
      <c r="C81" s="260" t="s">
        <v>202</v>
      </c>
      <c r="D81" s="259">
        <v>40</v>
      </c>
      <c r="E81" s="252" t="s">
        <v>276</v>
      </c>
      <c r="F81" s="254">
        <f t="shared" si="13"/>
        <v>72056400</v>
      </c>
      <c r="G81" s="249">
        <f t="shared" si="7"/>
        <v>135491</v>
      </c>
      <c r="H81" s="250">
        <f t="shared" si="8"/>
        <v>948437</v>
      </c>
      <c r="I81" s="249">
        <f t="shared" si="9"/>
        <v>162589</v>
      </c>
      <c r="J81" s="249">
        <f t="shared" si="10"/>
        <v>54196</v>
      </c>
      <c r="K81" s="249">
        <f t="shared" si="11"/>
        <v>108393</v>
      </c>
      <c r="L81" s="249">
        <f t="shared" si="12"/>
        <v>1273615</v>
      </c>
      <c r="M81" s="253"/>
    </row>
    <row r="82" spans="1:13" s="37" customFormat="1" ht="45" x14ac:dyDescent="0.2">
      <c r="A82" s="500"/>
      <c r="B82" s="503"/>
      <c r="C82" s="260" t="s">
        <v>203</v>
      </c>
      <c r="D82" s="259">
        <v>16</v>
      </c>
      <c r="E82" s="252" t="s">
        <v>276</v>
      </c>
      <c r="F82" s="254">
        <f t="shared" si="13"/>
        <v>72056400</v>
      </c>
      <c r="G82" s="249">
        <f t="shared" si="7"/>
        <v>135491</v>
      </c>
      <c r="H82" s="250">
        <f t="shared" si="8"/>
        <v>379375</v>
      </c>
      <c r="I82" s="249">
        <f t="shared" si="9"/>
        <v>65036</v>
      </c>
      <c r="J82" s="249">
        <f t="shared" si="10"/>
        <v>21679</v>
      </c>
      <c r="K82" s="249">
        <f t="shared" si="11"/>
        <v>43357</v>
      </c>
      <c r="L82" s="249">
        <f t="shared" si="12"/>
        <v>509447</v>
      </c>
      <c r="M82" s="253"/>
    </row>
    <row r="83" spans="1:13" s="37" customFormat="1" ht="75" x14ac:dyDescent="0.2">
      <c r="A83" s="500"/>
      <c r="B83" s="503"/>
      <c r="C83" s="260" t="s">
        <v>1009</v>
      </c>
      <c r="D83" s="259">
        <v>41</v>
      </c>
      <c r="E83" s="252" t="s">
        <v>276</v>
      </c>
      <c r="F83" s="254">
        <f t="shared" si="13"/>
        <v>72056400</v>
      </c>
      <c r="G83" s="249">
        <f t="shared" si="7"/>
        <v>135491</v>
      </c>
      <c r="H83" s="250">
        <f t="shared" si="8"/>
        <v>972148</v>
      </c>
      <c r="I83" s="249">
        <f t="shared" si="9"/>
        <v>166654</v>
      </c>
      <c r="J83" s="249">
        <f t="shared" si="10"/>
        <v>55551</v>
      </c>
      <c r="K83" s="249">
        <f t="shared" si="11"/>
        <v>111103</v>
      </c>
      <c r="L83" s="249">
        <f t="shared" si="12"/>
        <v>1305456</v>
      </c>
      <c r="M83" s="253"/>
    </row>
    <row r="84" spans="1:13" s="37" customFormat="1" ht="90" x14ac:dyDescent="0.2">
      <c r="A84" s="500"/>
      <c r="B84" s="503"/>
      <c r="C84" s="260" t="s">
        <v>204</v>
      </c>
      <c r="D84" s="259">
        <v>40</v>
      </c>
      <c r="E84" s="252" t="s">
        <v>276</v>
      </c>
      <c r="F84" s="254">
        <f t="shared" si="13"/>
        <v>72056400</v>
      </c>
      <c r="G84" s="249">
        <f t="shared" si="7"/>
        <v>135491</v>
      </c>
      <c r="H84" s="250">
        <f t="shared" si="8"/>
        <v>948437</v>
      </c>
      <c r="I84" s="249">
        <f t="shared" si="9"/>
        <v>162589</v>
      </c>
      <c r="J84" s="249">
        <f t="shared" si="10"/>
        <v>54196</v>
      </c>
      <c r="K84" s="249">
        <f t="shared" si="11"/>
        <v>108393</v>
      </c>
      <c r="L84" s="249">
        <f t="shared" si="12"/>
        <v>1273615</v>
      </c>
      <c r="M84" s="253"/>
    </row>
    <row r="85" spans="1:13" s="37" customFormat="1" ht="30" x14ac:dyDescent="0.2">
      <c r="A85" s="500"/>
      <c r="B85" s="503"/>
      <c r="C85" s="260" t="s">
        <v>1010</v>
      </c>
      <c r="D85" s="259">
        <v>16</v>
      </c>
      <c r="E85" s="252" t="s">
        <v>276</v>
      </c>
      <c r="F85" s="254">
        <f t="shared" si="13"/>
        <v>72056400</v>
      </c>
      <c r="G85" s="249">
        <f t="shared" si="7"/>
        <v>135491</v>
      </c>
      <c r="H85" s="250">
        <f t="shared" si="8"/>
        <v>379375</v>
      </c>
      <c r="I85" s="249">
        <f t="shared" si="9"/>
        <v>65036</v>
      </c>
      <c r="J85" s="249">
        <f t="shared" si="10"/>
        <v>21679</v>
      </c>
      <c r="K85" s="249">
        <f t="shared" si="11"/>
        <v>43357</v>
      </c>
      <c r="L85" s="249">
        <f t="shared" si="12"/>
        <v>509447</v>
      </c>
      <c r="M85" s="253"/>
    </row>
    <row r="86" spans="1:13" s="37" customFormat="1" ht="45" x14ac:dyDescent="0.2">
      <c r="A86" s="500"/>
      <c r="B86" s="503"/>
      <c r="C86" s="260" t="s">
        <v>205</v>
      </c>
      <c r="D86" s="259">
        <v>8</v>
      </c>
      <c r="E86" s="252" t="s">
        <v>276</v>
      </c>
      <c r="F86" s="254">
        <f t="shared" si="13"/>
        <v>72056400</v>
      </c>
      <c r="G86" s="249">
        <f t="shared" si="7"/>
        <v>135491</v>
      </c>
      <c r="H86" s="250">
        <f t="shared" si="8"/>
        <v>189687</v>
      </c>
      <c r="I86" s="249">
        <f t="shared" si="9"/>
        <v>32518</v>
      </c>
      <c r="J86" s="249">
        <f t="shared" si="10"/>
        <v>10839</v>
      </c>
      <c r="K86" s="249">
        <f t="shared" si="11"/>
        <v>21679</v>
      </c>
      <c r="L86" s="249">
        <f t="shared" si="12"/>
        <v>254723</v>
      </c>
      <c r="M86" s="253"/>
    </row>
    <row r="87" spans="1:13" s="37" customFormat="1" ht="45" x14ac:dyDescent="0.2">
      <c r="A87" s="500"/>
      <c r="B87" s="503"/>
      <c r="C87" s="260" t="s">
        <v>206</v>
      </c>
      <c r="D87" s="259">
        <v>40</v>
      </c>
      <c r="E87" s="252" t="s">
        <v>276</v>
      </c>
      <c r="F87" s="254">
        <f t="shared" si="13"/>
        <v>72056400</v>
      </c>
      <c r="G87" s="249">
        <f t="shared" si="7"/>
        <v>135491</v>
      </c>
      <c r="H87" s="250">
        <f t="shared" si="8"/>
        <v>948437</v>
      </c>
      <c r="I87" s="249">
        <f t="shared" si="9"/>
        <v>162589</v>
      </c>
      <c r="J87" s="249">
        <f t="shared" si="10"/>
        <v>54196</v>
      </c>
      <c r="K87" s="249">
        <f t="shared" si="11"/>
        <v>108393</v>
      </c>
      <c r="L87" s="249">
        <f t="shared" si="12"/>
        <v>1273615</v>
      </c>
      <c r="M87" s="253"/>
    </row>
    <row r="88" spans="1:13" s="37" customFormat="1" ht="15" x14ac:dyDescent="0.2">
      <c r="A88" s="500"/>
      <c r="B88" s="503"/>
      <c r="C88" s="260" t="s">
        <v>207</v>
      </c>
      <c r="D88" s="259">
        <v>20</v>
      </c>
      <c r="E88" s="252" t="s">
        <v>276</v>
      </c>
      <c r="F88" s="254">
        <f t="shared" si="13"/>
        <v>72056400</v>
      </c>
      <c r="G88" s="249">
        <f t="shared" si="7"/>
        <v>135491</v>
      </c>
      <c r="H88" s="250">
        <f t="shared" si="8"/>
        <v>474219</v>
      </c>
      <c r="I88" s="249">
        <f t="shared" si="9"/>
        <v>81295</v>
      </c>
      <c r="J88" s="249">
        <f t="shared" si="10"/>
        <v>27098</v>
      </c>
      <c r="K88" s="249">
        <f t="shared" si="11"/>
        <v>54196</v>
      </c>
      <c r="L88" s="249">
        <f t="shared" si="12"/>
        <v>636808</v>
      </c>
      <c r="M88" s="253"/>
    </row>
    <row r="89" spans="1:13" s="37" customFormat="1" ht="60" x14ac:dyDescent="0.2">
      <c r="A89" s="500"/>
      <c r="B89" s="503"/>
      <c r="C89" s="260" t="s">
        <v>1011</v>
      </c>
      <c r="D89" s="259">
        <v>32</v>
      </c>
      <c r="E89" s="252" t="s">
        <v>276</v>
      </c>
      <c r="F89" s="254">
        <f t="shared" si="13"/>
        <v>72056400</v>
      </c>
      <c r="G89" s="249">
        <f t="shared" si="7"/>
        <v>135491</v>
      </c>
      <c r="H89" s="250">
        <f t="shared" si="8"/>
        <v>758750</v>
      </c>
      <c r="I89" s="249">
        <f t="shared" si="9"/>
        <v>130071</v>
      </c>
      <c r="J89" s="249">
        <f t="shared" si="10"/>
        <v>43357</v>
      </c>
      <c r="K89" s="249">
        <f t="shared" si="11"/>
        <v>86714</v>
      </c>
      <c r="L89" s="249">
        <f t="shared" si="12"/>
        <v>1018892</v>
      </c>
      <c r="M89" s="253"/>
    </row>
    <row r="90" spans="1:13" s="37" customFormat="1" ht="60" x14ac:dyDescent="0.2">
      <c r="A90" s="500"/>
      <c r="B90" s="503"/>
      <c r="C90" s="260" t="s">
        <v>208</v>
      </c>
      <c r="D90" s="259">
        <v>32</v>
      </c>
      <c r="E90" s="252" t="s">
        <v>276</v>
      </c>
      <c r="F90" s="254">
        <f t="shared" si="13"/>
        <v>72056400</v>
      </c>
      <c r="G90" s="249">
        <f t="shared" si="7"/>
        <v>135491</v>
      </c>
      <c r="H90" s="250">
        <f t="shared" si="8"/>
        <v>758750</v>
      </c>
      <c r="I90" s="249">
        <f t="shared" si="9"/>
        <v>130071</v>
      </c>
      <c r="J90" s="249">
        <f t="shared" si="10"/>
        <v>43357</v>
      </c>
      <c r="K90" s="249">
        <f t="shared" si="11"/>
        <v>86714</v>
      </c>
      <c r="L90" s="249">
        <f t="shared" si="12"/>
        <v>1018892</v>
      </c>
      <c r="M90" s="253"/>
    </row>
    <row r="91" spans="1:13" s="37" customFormat="1" ht="45" x14ac:dyDescent="0.2">
      <c r="A91" s="500"/>
      <c r="B91" s="503"/>
      <c r="C91" s="260" t="s">
        <v>209</v>
      </c>
      <c r="D91" s="259">
        <v>34</v>
      </c>
      <c r="E91" s="252" t="s">
        <v>276</v>
      </c>
      <c r="F91" s="254">
        <f t="shared" si="13"/>
        <v>72056400</v>
      </c>
      <c r="G91" s="249">
        <f t="shared" si="7"/>
        <v>135491</v>
      </c>
      <c r="H91" s="250">
        <f t="shared" si="8"/>
        <v>806171</v>
      </c>
      <c r="I91" s="249">
        <f t="shared" si="9"/>
        <v>138201</v>
      </c>
      <c r="J91" s="249">
        <f t="shared" si="10"/>
        <v>46067</v>
      </c>
      <c r="K91" s="249">
        <f t="shared" si="11"/>
        <v>92134</v>
      </c>
      <c r="L91" s="249">
        <f t="shared" si="12"/>
        <v>1082573</v>
      </c>
      <c r="M91" s="253"/>
    </row>
    <row r="92" spans="1:13" s="37" customFormat="1" ht="60" x14ac:dyDescent="0.2">
      <c r="A92" s="501"/>
      <c r="B92" s="504"/>
      <c r="C92" s="260" t="s">
        <v>1012</v>
      </c>
      <c r="D92" s="259">
        <v>24</v>
      </c>
      <c r="E92" s="252" t="s">
        <v>276</v>
      </c>
      <c r="F92" s="254">
        <f t="shared" si="13"/>
        <v>72056400</v>
      </c>
      <c r="G92" s="249">
        <f t="shared" si="7"/>
        <v>135491</v>
      </c>
      <c r="H92" s="250">
        <f t="shared" si="8"/>
        <v>569062</v>
      </c>
      <c r="I92" s="249">
        <f t="shared" si="9"/>
        <v>97554</v>
      </c>
      <c r="J92" s="249">
        <f t="shared" si="10"/>
        <v>32518</v>
      </c>
      <c r="K92" s="249">
        <f t="shared" si="11"/>
        <v>65036</v>
      </c>
      <c r="L92" s="249">
        <f t="shared" si="12"/>
        <v>764170</v>
      </c>
      <c r="M92" s="253"/>
    </row>
    <row r="93" spans="1:13" s="37" customFormat="1" ht="30" x14ac:dyDescent="0.2">
      <c r="A93" s="499">
        <v>23</v>
      </c>
      <c r="B93" s="502" t="s">
        <v>212</v>
      </c>
      <c r="C93" s="260" t="s">
        <v>1013</v>
      </c>
      <c r="D93" s="259">
        <v>122</v>
      </c>
      <c r="E93" s="252"/>
      <c r="F93" s="254"/>
      <c r="G93" s="249">
        <f t="shared" si="7"/>
        <v>0</v>
      </c>
      <c r="H93" s="250">
        <f t="shared" si="8"/>
        <v>0</v>
      </c>
      <c r="I93" s="249">
        <f t="shared" si="9"/>
        <v>0</v>
      </c>
      <c r="J93" s="249">
        <f t="shared" si="10"/>
        <v>0</v>
      </c>
      <c r="K93" s="249">
        <f t="shared" si="11"/>
        <v>0</v>
      </c>
      <c r="L93" s="249">
        <f t="shared" si="12"/>
        <v>0</v>
      </c>
      <c r="M93" s="253"/>
    </row>
    <row r="94" spans="1:13" s="37" customFormat="1" ht="30" x14ac:dyDescent="0.2">
      <c r="A94" s="500"/>
      <c r="B94" s="503"/>
      <c r="C94" s="260" t="s">
        <v>210</v>
      </c>
      <c r="D94" s="259">
        <v>32</v>
      </c>
      <c r="E94" s="252" t="s">
        <v>278</v>
      </c>
      <c r="F94" s="254">
        <f t="shared" si="13"/>
        <v>78314400</v>
      </c>
      <c r="G94" s="249">
        <f t="shared" si="7"/>
        <v>147258</v>
      </c>
      <c r="H94" s="250">
        <f t="shared" si="8"/>
        <v>824645</v>
      </c>
      <c r="I94" s="249">
        <f t="shared" si="9"/>
        <v>141368</v>
      </c>
      <c r="J94" s="249">
        <f t="shared" si="10"/>
        <v>47123</v>
      </c>
      <c r="K94" s="249">
        <f t="shared" si="11"/>
        <v>94245</v>
      </c>
      <c r="L94" s="249">
        <f t="shared" si="12"/>
        <v>1107381</v>
      </c>
      <c r="M94" s="253"/>
    </row>
    <row r="95" spans="1:13" s="37" customFormat="1" ht="81.75" customHeight="1" x14ac:dyDescent="0.2">
      <c r="A95" s="500"/>
      <c r="B95" s="503"/>
      <c r="C95" s="260" t="s">
        <v>1014</v>
      </c>
      <c r="D95" s="259">
        <v>45</v>
      </c>
      <c r="E95" s="252" t="s">
        <v>278</v>
      </c>
      <c r="F95" s="254">
        <f t="shared" si="13"/>
        <v>78314400</v>
      </c>
      <c r="G95" s="249">
        <f t="shared" si="7"/>
        <v>147258</v>
      </c>
      <c r="H95" s="250">
        <f t="shared" si="8"/>
        <v>1159657</v>
      </c>
      <c r="I95" s="249">
        <f t="shared" si="9"/>
        <v>198798</v>
      </c>
      <c r="J95" s="249">
        <f t="shared" si="10"/>
        <v>66266</v>
      </c>
      <c r="K95" s="249">
        <f t="shared" si="11"/>
        <v>132532</v>
      </c>
      <c r="L95" s="249">
        <f t="shared" si="12"/>
        <v>1557253</v>
      </c>
      <c r="M95" s="253"/>
    </row>
    <row r="96" spans="1:13" s="37" customFormat="1" ht="75" x14ac:dyDescent="0.2">
      <c r="A96" s="501"/>
      <c r="B96" s="504"/>
      <c r="C96" s="260" t="s">
        <v>211</v>
      </c>
      <c r="D96" s="259">
        <v>45</v>
      </c>
      <c r="E96" s="252" t="s">
        <v>278</v>
      </c>
      <c r="F96" s="254">
        <f t="shared" si="13"/>
        <v>78314400</v>
      </c>
      <c r="G96" s="249">
        <f t="shared" si="7"/>
        <v>147258</v>
      </c>
      <c r="H96" s="250">
        <f t="shared" si="8"/>
        <v>1159657</v>
      </c>
      <c r="I96" s="249">
        <f t="shared" si="9"/>
        <v>198798</v>
      </c>
      <c r="J96" s="249">
        <f t="shared" si="10"/>
        <v>66266</v>
      </c>
      <c r="K96" s="249">
        <f t="shared" si="11"/>
        <v>132532</v>
      </c>
      <c r="L96" s="249">
        <f t="shared" si="12"/>
        <v>1557253</v>
      </c>
      <c r="M96" s="253"/>
    </row>
    <row r="97" spans="1:13" s="37" customFormat="1" ht="45" x14ac:dyDescent="0.2">
      <c r="A97" s="499">
        <v>24</v>
      </c>
      <c r="B97" s="502" t="s">
        <v>217</v>
      </c>
      <c r="C97" s="260" t="s">
        <v>1015</v>
      </c>
      <c r="D97" s="259">
        <v>127</v>
      </c>
      <c r="E97" s="252" t="s">
        <v>278</v>
      </c>
      <c r="F97" s="254">
        <f t="shared" si="13"/>
        <v>78314400</v>
      </c>
      <c r="G97" s="249">
        <f t="shared" si="7"/>
        <v>147258</v>
      </c>
      <c r="H97" s="250">
        <f t="shared" si="8"/>
        <v>3272809</v>
      </c>
      <c r="I97" s="249">
        <f t="shared" si="9"/>
        <v>561053</v>
      </c>
      <c r="J97" s="249">
        <f t="shared" si="10"/>
        <v>187018</v>
      </c>
      <c r="K97" s="249">
        <f t="shared" si="11"/>
        <v>374035</v>
      </c>
      <c r="L97" s="249">
        <f t="shared" si="12"/>
        <v>4394915</v>
      </c>
      <c r="M97" s="253"/>
    </row>
    <row r="98" spans="1:13" s="37" customFormat="1" ht="45" x14ac:dyDescent="0.2">
      <c r="A98" s="500"/>
      <c r="B98" s="503"/>
      <c r="C98" s="260" t="s">
        <v>213</v>
      </c>
      <c r="D98" s="259">
        <v>45</v>
      </c>
      <c r="E98" s="252" t="s">
        <v>278</v>
      </c>
      <c r="F98" s="254">
        <f t="shared" si="13"/>
        <v>78314400</v>
      </c>
      <c r="G98" s="249">
        <f t="shared" si="7"/>
        <v>147258</v>
      </c>
      <c r="H98" s="250">
        <f t="shared" si="8"/>
        <v>1159657</v>
      </c>
      <c r="I98" s="249">
        <f t="shared" si="9"/>
        <v>198798</v>
      </c>
      <c r="J98" s="249">
        <f t="shared" si="10"/>
        <v>66266</v>
      </c>
      <c r="K98" s="249">
        <f t="shared" si="11"/>
        <v>132532</v>
      </c>
      <c r="L98" s="249">
        <f t="shared" si="12"/>
        <v>1557253</v>
      </c>
      <c r="M98" s="253"/>
    </row>
    <row r="99" spans="1:13" s="37" customFormat="1" ht="90" x14ac:dyDescent="0.2">
      <c r="A99" s="500"/>
      <c r="B99" s="503"/>
      <c r="C99" s="260" t="s">
        <v>1043</v>
      </c>
      <c r="D99" s="259">
        <v>34</v>
      </c>
      <c r="E99" s="252" t="s">
        <v>278</v>
      </c>
      <c r="F99" s="254">
        <f t="shared" si="13"/>
        <v>78314400</v>
      </c>
      <c r="G99" s="249">
        <f t="shared" si="7"/>
        <v>147258</v>
      </c>
      <c r="H99" s="250">
        <f t="shared" si="8"/>
        <v>876185</v>
      </c>
      <c r="I99" s="249">
        <f t="shared" si="9"/>
        <v>150203</v>
      </c>
      <c r="J99" s="249">
        <f t="shared" si="10"/>
        <v>50068</v>
      </c>
      <c r="K99" s="249">
        <f t="shared" si="11"/>
        <v>100135</v>
      </c>
      <c r="L99" s="249">
        <f t="shared" si="12"/>
        <v>1176591</v>
      </c>
      <c r="M99" s="253"/>
    </row>
    <row r="100" spans="1:13" s="37" customFormat="1" ht="30" x14ac:dyDescent="0.2">
      <c r="A100" s="500"/>
      <c r="B100" s="503"/>
      <c r="C100" s="260" t="s">
        <v>215</v>
      </c>
      <c r="D100" s="259">
        <v>16</v>
      </c>
      <c r="E100" s="252" t="s">
        <v>278</v>
      </c>
      <c r="F100" s="254">
        <f t="shared" si="13"/>
        <v>78314400</v>
      </c>
      <c r="G100" s="249">
        <f t="shared" si="7"/>
        <v>147258</v>
      </c>
      <c r="H100" s="250">
        <f t="shared" si="8"/>
        <v>412322</v>
      </c>
      <c r="I100" s="249">
        <f t="shared" si="9"/>
        <v>70684</v>
      </c>
      <c r="J100" s="249">
        <f t="shared" si="10"/>
        <v>23561</v>
      </c>
      <c r="K100" s="249">
        <f t="shared" si="11"/>
        <v>47123</v>
      </c>
      <c r="L100" s="249">
        <f t="shared" si="12"/>
        <v>553690</v>
      </c>
      <c r="M100" s="253"/>
    </row>
    <row r="101" spans="1:13" s="37" customFormat="1" ht="60" x14ac:dyDescent="0.2">
      <c r="A101" s="500"/>
      <c r="B101" s="503"/>
      <c r="C101" s="260" t="s">
        <v>1016</v>
      </c>
      <c r="D101" s="259">
        <v>16</v>
      </c>
      <c r="E101" s="252" t="s">
        <v>278</v>
      </c>
      <c r="F101" s="254">
        <f t="shared" si="13"/>
        <v>78314400</v>
      </c>
      <c r="G101" s="249">
        <f t="shared" si="7"/>
        <v>147258</v>
      </c>
      <c r="H101" s="250">
        <f t="shared" si="8"/>
        <v>412322</v>
      </c>
      <c r="I101" s="249">
        <f t="shared" si="9"/>
        <v>70684</v>
      </c>
      <c r="J101" s="249">
        <f t="shared" si="10"/>
        <v>23561</v>
      </c>
      <c r="K101" s="249">
        <f t="shared" si="11"/>
        <v>47123</v>
      </c>
      <c r="L101" s="249">
        <f t="shared" si="12"/>
        <v>553690</v>
      </c>
      <c r="M101" s="253"/>
    </row>
    <row r="102" spans="1:13" s="37" customFormat="1" ht="60" x14ac:dyDescent="0.2">
      <c r="A102" s="501"/>
      <c r="B102" s="504"/>
      <c r="C102" s="260" t="s">
        <v>216</v>
      </c>
      <c r="D102" s="259">
        <v>16</v>
      </c>
      <c r="E102" s="252" t="s">
        <v>278</v>
      </c>
      <c r="F102" s="254">
        <f t="shared" si="13"/>
        <v>78314400</v>
      </c>
      <c r="G102" s="249">
        <f t="shared" si="7"/>
        <v>147258</v>
      </c>
      <c r="H102" s="250">
        <f t="shared" si="8"/>
        <v>412322</v>
      </c>
      <c r="I102" s="249">
        <f t="shared" si="9"/>
        <v>70684</v>
      </c>
      <c r="J102" s="249">
        <f t="shared" si="10"/>
        <v>23561</v>
      </c>
      <c r="K102" s="249">
        <f t="shared" si="11"/>
        <v>47123</v>
      </c>
      <c r="L102" s="249">
        <f t="shared" si="12"/>
        <v>553690</v>
      </c>
      <c r="M102" s="253"/>
    </row>
    <row r="103" spans="1:13" s="37" customFormat="1" ht="30" x14ac:dyDescent="0.2">
      <c r="A103" s="270">
        <v>25</v>
      </c>
      <c r="B103" s="269" t="s">
        <v>219</v>
      </c>
      <c r="C103" s="260" t="s">
        <v>218</v>
      </c>
      <c r="D103" s="259">
        <v>82</v>
      </c>
      <c r="E103" s="252" t="s">
        <v>277</v>
      </c>
      <c r="F103" s="254">
        <f t="shared" si="13"/>
        <v>58110000</v>
      </c>
      <c r="G103" s="249">
        <f t="shared" si="7"/>
        <v>109267</v>
      </c>
      <c r="H103" s="250">
        <f t="shared" si="8"/>
        <v>1567981</v>
      </c>
      <c r="I103" s="249">
        <f t="shared" si="9"/>
        <v>268797</v>
      </c>
      <c r="J103" s="249">
        <f t="shared" si="10"/>
        <v>89599</v>
      </c>
      <c r="K103" s="249">
        <f t="shared" si="11"/>
        <v>179198</v>
      </c>
      <c r="L103" s="249">
        <f t="shared" si="12"/>
        <v>2105575</v>
      </c>
      <c r="M103" s="253"/>
    </row>
    <row r="104" spans="1:13" s="37" customFormat="1" ht="30" x14ac:dyDescent="0.2">
      <c r="A104" s="499">
        <v>26</v>
      </c>
      <c r="B104" s="502" t="s">
        <v>220</v>
      </c>
      <c r="C104" s="260" t="s">
        <v>221</v>
      </c>
      <c r="D104" s="259">
        <v>614</v>
      </c>
      <c r="E104" s="252"/>
      <c r="F104" s="254"/>
      <c r="G104" s="249">
        <f t="shared" si="7"/>
        <v>0</v>
      </c>
      <c r="H104" s="250">
        <f t="shared" si="8"/>
        <v>0</v>
      </c>
      <c r="I104" s="249">
        <f t="shared" si="9"/>
        <v>0</v>
      </c>
      <c r="J104" s="249">
        <f t="shared" si="10"/>
        <v>0</v>
      </c>
      <c r="K104" s="249">
        <f t="shared" si="11"/>
        <v>0</v>
      </c>
      <c r="L104" s="249">
        <f t="shared" si="12"/>
        <v>0</v>
      </c>
      <c r="M104" s="253"/>
    </row>
    <row r="105" spans="1:13" s="37" customFormat="1" ht="30" x14ac:dyDescent="0.2">
      <c r="A105" s="500"/>
      <c r="B105" s="503"/>
      <c r="C105" s="260" t="s">
        <v>222</v>
      </c>
      <c r="D105" s="259">
        <v>48</v>
      </c>
      <c r="E105" s="252" t="s">
        <v>275</v>
      </c>
      <c r="F105" s="254">
        <f t="shared" si="13"/>
        <v>89757600</v>
      </c>
      <c r="G105" s="249">
        <f t="shared" si="7"/>
        <v>168775</v>
      </c>
      <c r="H105" s="250">
        <f t="shared" si="8"/>
        <v>1417710</v>
      </c>
      <c r="I105" s="249">
        <f t="shared" si="9"/>
        <v>243036</v>
      </c>
      <c r="J105" s="249">
        <f t="shared" si="10"/>
        <v>81012</v>
      </c>
      <c r="K105" s="249">
        <f t="shared" si="11"/>
        <v>162024</v>
      </c>
      <c r="L105" s="249">
        <f t="shared" si="12"/>
        <v>1903782</v>
      </c>
      <c r="M105" s="253"/>
    </row>
    <row r="106" spans="1:13" s="37" customFormat="1" ht="90" x14ac:dyDescent="0.2">
      <c r="A106" s="500"/>
      <c r="B106" s="503"/>
      <c r="C106" s="260" t="s">
        <v>223</v>
      </c>
      <c r="D106" s="259">
        <v>58</v>
      </c>
      <c r="E106" s="252" t="s">
        <v>277</v>
      </c>
      <c r="F106" s="254">
        <f t="shared" si="13"/>
        <v>58110000</v>
      </c>
      <c r="G106" s="249">
        <f t="shared" si="7"/>
        <v>109267</v>
      </c>
      <c r="H106" s="250">
        <f t="shared" si="8"/>
        <v>1109060</v>
      </c>
      <c r="I106" s="249">
        <f t="shared" si="9"/>
        <v>190125</v>
      </c>
      <c r="J106" s="249">
        <f t="shared" si="10"/>
        <v>63375</v>
      </c>
      <c r="K106" s="249">
        <f t="shared" si="11"/>
        <v>126750</v>
      </c>
      <c r="L106" s="249">
        <f t="shared" si="12"/>
        <v>1489310</v>
      </c>
      <c r="M106" s="253"/>
    </row>
    <row r="107" spans="1:13" s="37" customFormat="1" ht="30" x14ac:dyDescent="0.2">
      <c r="A107" s="500"/>
      <c r="B107" s="503"/>
      <c r="C107" s="260" t="s">
        <v>224</v>
      </c>
      <c r="D107" s="259">
        <v>48</v>
      </c>
      <c r="E107" s="252" t="s">
        <v>278</v>
      </c>
      <c r="F107" s="254">
        <f t="shared" si="13"/>
        <v>78314400</v>
      </c>
      <c r="G107" s="249">
        <f t="shared" si="7"/>
        <v>147258</v>
      </c>
      <c r="H107" s="250">
        <f t="shared" si="8"/>
        <v>1236967</v>
      </c>
      <c r="I107" s="249">
        <f t="shared" si="9"/>
        <v>212052</v>
      </c>
      <c r="J107" s="249">
        <f t="shared" si="10"/>
        <v>70684</v>
      </c>
      <c r="K107" s="249">
        <f t="shared" si="11"/>
        <v>141368</v>
      </c>
      <c r="L107" s="249">
        <f t="shared" si="12"/>
        <v>1661071</v>
      </c>
      <c r="M107" s="253"/>
    </row>
    <row r="108" spans="1:13" s="37" customFormat="1" ht="60" x14ac:dyDescent="0.2">
      <c r="A108" s="500"/>
      <c r="B108" s="503"/>
      <c r="C108" s="260" t="s">
        <v>1017</v>
      </c>
      <c r="D108" s="259">
        <v>64</v>
      </c>
      <c r="E108" s="252" t="s">
        <v>278</v>
      </c>
      <c r="F108" s="254">
        <f t="shared" si="13"/>
        <v>78314400</v>
      </c>
      <c r="G108" s="249">
        <f t="shared" si="7"/>
        <v>147258</v>
      </c>
      <c r="H108" s="250">
        <f t="shared" si="8"/>
        <v>1649290</v>
      </c>
      <c r="I108" s="249">
        <f t="shared" si="9"/>
        <v>282735</v>
      </c>
      <c r="J108" s="249">
        <f t="shared" si="10"/>
        <v>94245</v>
      </c>
      <c r="K108" s="249">
        <f t="shared" si="11"/>
        <v>188490</v>
      </c>
      <c r="L108" s="249">
        <f t="shared" si="12"/>
        <v>2214760</v>
      </c>
      <c r="M108" s="253"/>
    </row>
    <row r="109" spans="1:13" s="37" customFormat="1" ht="60" x14ac:dyDescent="0.2">
      <c r="A109" s="500"/>
      <c r="B109" s="503"/>
      <c r="C109" s="260" t="s">
        <v>1018</v>
      </c>
      <c r="D109" s="259">
        <v>60</v>
      </c>
      <c r="E109" s="252" t="s">
        <v>276</v>
      </c>
      <c r="F109" s="254">
        <f t="shared" si="13"/>
        <v>72056400</v>
      </c>
      <c r="G109" s="249">
        <f t="shared" si="7"/>
        <v>135491</v>
      </c>
      <c r="H109" s="250">
        <f t="shared" si="8"/>
        <v>1422656</v>
      </c>
      <c r="I109" s="249">
        <f t="shared" si="9"/>
        <v>243884</v>
      </c>
      <c r="J109" s="249">
        <f t="shared" si="10"/>
        <v>81295</v>
      </c>
      <c r="K109" s="249">
        <f t="shared" si="11"/>
        <v>162589</v>
      </c>
      <c r="L109" s="249">
        <f t="shared" si="12"/>
        <v>1910424</v>
      </c>
      <c r="M109" s="253"/>
    </row>
    <row r="110" spans="1:13" s="37" customFormat="1" ht="45" x14ac:dyDescent="0.2">
      <c r="A110" s="500"/>
      <c r="B110" s="503"/>
      <c r="C110" s="260" t="s">
        <v>225</v>
      </c>
      <c r="D110" s="259">
        <v>48</v>
      </c>
      <c r="E110" s="252" t="s">
        <v>276</v>
      </c>
      <c r="F110" s="254">
        <f t="shared" si="13"/>
        <v>72056400</v>
      </c>
      <c r="G110" s="249">
        <f t="shared" si="7"/>
        <v>135491</v>
      </c>
      <c r="H110" s="250">
        <f t="shared" si="8"/>
        <v>1138124</v>
      </c>
      <c r="I110" s="249">
        <f t="shared" si="9"/>
        <v>195107</v>
      </c>
      <c r="J110" s="249">
        <f t="shared" si="10"/>
        <v>65036</v>
      </c>
      <c r="K110" s="249">
        <f t="shared" si="11"/>
        <v>130071</v>
      </c>
      <c r="L110" s="249">
        <f t="shared" si="12"/>
        <v>1528338</v>
      </c>
      <c r="M110" s="253"/>
    </row>
    <row r="111" spans="1:13" s="37" customFormat="1" ht="90" x14ac:dyDescent="0.2">
      <c r="A111" s="500"/>
      <c r="B111" s="503"/>
      <c r="C111" s="260" t="s">
        <v>1019</v>
      </c>
      <c r="D111" s="259">
        <v>48</v>
      </c>
      <c r="E111" s="252" t="s">
        <v>276</v>
      </c>
      <c r="F111" s="254">
        <f t="shared" si="13"/>
        <v>72056400</v>
      </c>
      <c r="G111" s="249">
        <f t="shared" si="7"/>
        <v>135491</v>
      </c>
      <c r="H111" s="250">
        <f t="shared" si="8"/>
        <v>1138124</v>
      </c>
      <c r="I111" s="249">
        <f t="shared" si="9"/>
        <v>195107</v>
      </c>
      <c r="J111" s="249">
        <f t="shared" si="10"/>
        <v>65036</v>
      </c>
      <c r="K111" s="249">
        <f t="shared" si="11"/>
        <v>130071</v>
      </c>
      <c r="L111" s="249">
        <f t="shared" si="12"/>
        <v>1528338</v>
      </c>
      <c r="M111" s="253"/>
    </row>
    <row r="112" spans="1:13" s="37" customFormat="1" ht="45" x14ac:dyDescent="0.2">
      <c r="A112" s="500"/>
      <c r="B112" s="503"/>
      <c r="C112" s="260" t="s">
        <v>1020</v>
      </c>
      <c r="D112" s="259">
        <v>48</v>
      </c>
      <c r="E112" s="252" t="s">
        <v>277</v>
      </c>
      <c r="F112" s="254">
        <f t="shared" si="13"/>
        <v>58110000</v>
      </c>
      <c r="G112" s="249">
        <f t="shared" si="7"/>
        <v>109267</v>
      </c>
      <c r="H112" s="250">
        <f t="shared" si="8"/>
        <v>917843</v>
      </c>
      <c r="I112" s="249">
        <f t="shared" si="9"/>
        <v>157344</v>
      </c>
      <c r="J112" s="249">
        <f t="shared" si="10"/>
        <v>52448</v>
      </c>
      <c r="K112" s="249">
        <f t="shared" si="11"/>
        <v>104896</v>
      </c>
      <c r="L112" s="249">
        <f t="shared" si="12"/>
        <v>1232531</v>
      </c>
      <c r="M112" s="253"/>
    </row>
    <row r="113" spans="1:13" s="37" customFormat="1" ht="30" x14ac:dyDescent="0.2">
      <c r="A113" s="500"/>
      <c r="B113" s="503"/>
      <c r="C113" s="260" t="s">
        <v>226</v>
      </c>
      <c r="D113" s="259">
        <v>48</v>
      </c>
      <c r="E113" s="252" t="s">
        <v>277</v>
      </c>
      <c r="F113" s="254">
        <f t="shared" si="13"/>
        <v>58110000</v>
      </c>
      <c r="G113" s="249">
        <f t="shared" si="7"/>
        <v>109267</v>
      </c>
      <c r="H113" s="250">
        <f t="shared" si="8"/>
        <v>917843</v>
      </c>
      <c r="I113" s="249">
        <f t="shared" si="9"/>
        <v>157344</v>
      </c>
      <c r="J113" s="249">
        <f t="shared" si="10"/>
        <v>52448</v>
      </c>
      <c r="K113" s="249">
        <f t="shared" si="11"/>
        <v>104896</v>
      </c>
      <c r="L113" s="249">
        <f t="shared" si="12"/>
        <v>1232531</v>
      </c>
      <c r="M113" s="253"/>
    </row>
    <row r="114" spans="1:13" s="37" customFormat="1" ht="45" x14ac:dyDescent="0.2">
      <c r="A114" s="500"/>
      <c r="B114" s="503"/>
      <c r="C114" s="260" t="s">
        <v>1021</v>
      </c>
      <c r="D114" s="259">
        <v>48</v>
      </c>
      <c r="E114" s="252" t="s">
        <v>278</v>
      </c>
      <c r="F114" s="254">
        <f t="shared" si="13"/>
        <v>78314400</v>
      </c>
      <c r="G114" s="249">
        <f t="shared" si="7"/>
        <v>147258</v>
      </c>
      <c r="H114" s="250">
        <f t="shared" si="8"/>
        <v>1236967</v>
      </c>
      <c r="I114" s="249">
        <f t="shared" si="9"/>
        <v>212052</v>
      </c>
      <c r="J114" s="249">
        <f t="shared" si="10"/>
        <v>70684</v>
      </c>
      <c r="K114" s="249">
        <f t="shared" si="11"/>
        <v>141368</v>
      </c>
      <c r="L114" s="249">
        <f t="shared" si="12"/>
        <v>1661071</v>
      </c>
      <c r="M114" s="253"/>
    </row>
    <row r="115" spans="1:13" s="37" customFormat="1" ht="30" x14ac:dyDescent="0.2">
      <c r="A115" s="500"/>
      <c r="B115" s="503"/>
      <c r="C115" s="260" t="s">
        <v>227</v>
      </c>
      <c r="D115" s="259">
        <v>48</v>
      </c>
      <c r="E115" s="252" t="s">
        <v>278</v>
      </c>
      <c r="F115" s="254">
        <f t="shared" si="13"/>
        <v>78314400</v>
      </c>
      <c r="G115" s="249">
        <f t="shared" si="7"/>
        <v>147258</v>
      </c>
      <c r="H115" s="250">
        <f t="shared" si="8"/>
        <v>1236967</v>
      </c>
      <c r="I115" s="249">
        <f t="shared" si="9"/>
        <v>212052</v>
      </c>
      <c r="J115" s="249">
        <f t="shared" si="10"/>
        <v>70684</v>
      </c>
      <c r="K115" s="249">
        <f t="shared" si="11"/>
        <v>141368</v>
      </c>
      <c r="L115" s="249">
        <f t="shared" si="12"/>
        <v>1661071</v>
      </c>
      <c r="M115" s="253"/>
    </row>
    <row r="116" spans="1:13" s="37" customFormat="1" ht="82.5" customHeight="1" x14ac:dyDescent="0.2">
      <c r="A116" s="501"/>
      <c r="B116" s="504"/>
      <c r="C116" s="260" t="s">
        <v>228</v>
      </c>
      <c r="D116" s="259">
        <v>48</v>
      </c>
      <c r="E116" s="252" t="s">
        <v>278</v>
      </c>
      <c r="F116" s="254">
        <f t="shared" si="13"/>
        <v>78314400</v>
      </c>
      <c r="G116" s="249">
        <f t="shared" si="7"/>
        <v>147258</v>
      </c>
      <c r="H116" s="250">
        <f t="shared" si="8"/>
        <v>1236967</v>
      </c>
      <c r="I116" s="249">
        <f t="shared" si="9"/>
        <v>212052</v>
      </c>
      <c r="J116" s="249">
        <f t="shared" si="10"/>
        <v>70684</v>
      </c>
      <c r="K116" s="249">
        <f t="shared" si="11"/>
        <v>141368</v>
      </c>
      <c r="L116" s="249">
        <f t="shared" si="12"/>
        <v>1661071</v>
      </c>
      <c r="M116" s="253"/>
    </row>
    <row r="117" spans="1:13" s="37" customFormat="1" ht="45" x14ac:dyDescent="0.2">
      <c r="A117" s="499">
        <v>27</v>
      </c>
      <c r="B117" s="502" t="s">
        <v>231</v>
      </c>
      <c r="C117" s="260" t="s">
        <v>1044</v>
      </c>
      <c r="D117" s="259">
        <v>288</v>
      </c>
      <c r="E117" s="252"/>
      <c r="F117" s="254"/>
      <c r="G117" s="249">
        <f t="shared" si="7"/>
        <v>0</v>
      </c>
      <c r="H117" s="250">
        <f t="shared" si="8"/>
        <v>0</v>
      </c>
      <c r="I117" s="249">
        <f t="shared" si="9"/>
        <v>0</v>
      </c>
      <c r="J117" s="249">
        <f t="shared" si="10"/>
        <v>0</v>
      </c>
      <c r="K117" s="249">
        <f t="shared" si="11"/>
        <v>0</v>
      </c>
      <c r="L117" s="249">
        <f t="shared" si="12"/>
        <v>0</v>
      </c>
      <c r="M117" s="253"/>
    </row>
    <row r="118" spans="1:13" s="37" customFormat="1" ht="15" x14ac:dyDescent="0.2">
      <c r="A118" s="500"/>
      <c r="B118" s="503"/>
      <c r="C118" s="260" t="s">
        <v>230</v>
      </c>
      <c r="D118" s="259">
        <v>40</v>
      </c>
      <c r="E118" s="252" t="s">
        <v>277</v>
      </c>
      <c r="F118" s="254">
        <f t="shared" si="13"/>
        <v>58110000</v>
      </c>
      <c r="G118" s="249">
        <f t="shared" si="7"/>
        <v>109267</v>
      </c>
      <c r="H118" s="250">
        <f t="shared" si="8"/>
        <v>764869</v>
      </c>
      <c r="I118" s="249">
        <f t="shared" si="9"/>
        <v>131120</v>
      </c>
      <c r="J118" s="249">
        <f t="shared" si="10"/>
        <v>43707</v>
      </c>
      <c r="K118" s="249">
        <f t="shared" si="11"/>
        <v>87414</v>
      </c>
      <c r="L118" s="249">
        <f t="shared" si="12"/>
        <v>1027110</v>
      </c>
      <c r="M118" s="253"/>
    </row>
    <row r="119" spans="1:13" s="37" customFormat="1" ht="30" x14ac:dyDescent="0.2">
      <c r="A119" s="500"/>
      <c r="B119" s="503"/>
      <c r="C119" s="260" t="s">
        <v>1022</v>
      </c>
      <c r="D119" s="259">
        <v>48</v>
      </c>
      <c r="E119" s="252" t="s">
        <v>277</v>
      </c>
      <c r="F119" s="254">
        <f t="shared" si="13"/>
        <v>58110000</v>
      </c>
      <c r="G119" s="249">
        <f t="shared" si="7"/>
        <v>109267</v>
      </c>
      <c r="H119" s="250">
        <f t="shared" si="8"/>
        <v>917843</v>
      </c>
      <c r="I119" s="249">
        <f t="shared" si="9"/>
        <v>157344</v>
      </c>
      <c r="J119" s="249">
        <f t="shared" si="10"/>
        <v>52448</v>
      </c>
      <c r="K119" s="249">
        <f t="shared" si="11"/>
        <v>104896</v>
      </c>
      <c r="L119" s="249">
        <f t="shared" si="12"/>
        <v>1232531</v>
      </c>
      <c r="M119" s="253"/>
    </row>
    <row r="120" spans="1:13" s="37" customFormat="1" ht="68.25" customHeight="1" x14ac:dyDescent="0.2">
      <c r="A120" s="500"/>
      <c r="B120" s="503"/>
      <c r="C120" s="260" t="s">
        <v>232</v>
      </c>
      <c r="D120" s="259">
        <v>56</v>
      </c>
      <c r="E120" s="252" t="s">
        <v>277</v>
      </c>
      <c r="F120" s="254">
        <f t="shared" si="13"/>
        <v>58110000</v>
      </c>
      <c r="G120" s="249">
        <f t="shared" si="7"/>
        <v>109267</v>
      </c>
      <c r="H120" s="250">
        <f t="shared" si="8"/>
        <v>1070817</v>
      </c>
      <c r="I120" s="249">
        <f t="shared" si="9"/>
        <v>183569</v>
      </c>
      <c r="J120" s="249">
        <f t="shared" si="10"/>
        <v>61190</v>
      </c>
      <c r="K120" s="249">
        <f t="shared" si="11"/>
        <v>122379</v>
      </c>
      <c r="L120" s="249">
        <f t="shared" si="12"/>
        <v>1437955</v>
      </c>
      <c r="M120" s="253"/>
    </row>
    <row r="121" spans="1:13" s="37" customFormat="1" ht="61.5" customHeight="1" x14ac:dyDescent="0.2">
      <c r="A121" s="500"/>
      <c r="B121" s="503"/>
      <c r="C121" s="260" t="s">
        <v>233</v>
      </c>
      <c r="D121" s="259">
        <v>48</v>
      </c>
      <c r="E121" s="252" t="s">
        <v>278</v>
      </c>
      <c r="F121" s="254">
        <f t="shared" si="13"/>
        <v>78314400</v>
      </c>
      <c r="G121" s="249">
        <f t="shared" si="7"/>
        <v>147258</v>
      </c>
      <c r="H121" s="250">
        <f t="shared" si="8"/>
        <v>1236967</v>
      </c>
      <c r="I121" s="249">
        <f t="shared" si="9"/>
        <v>212052</v>
      </c>
      <c r="J121" s="249">
        <f t="shared" si="10"/>
        <v>70684</v>
      </c>
      <c r="K121" s="249">
        <f t="shared" si="11"/>
        <v>141368</v>
      </c>
      <c r="L121" s="249">
        <f t="shared" si="12"/>
        <v>1661071</v>
      </c>
      <c r="M121" s="253"/>
    </row>
    <row r="122" spans="1:13" s="37" customFormat="1" ht="45.75" customHeight="1" x14ac:dyDescent="0.2">
      <c r="A122" s="500"/>
      <c r="B122" s="503"/>
      <c r="C122" s="260" t="s">
        <v>234</v>
      </c>
      <c r="D122" s="259">
        <v>48</v>
      </c>
      <c r="E122" s="252" t="s">
        <v>276</v>
      </c>
      <c r="F122" s="254">
        <f t="shared" si="13"/>
        <v>72056400</v>
      </c>
      <c r="G122" s="249">
        <f t="shared" si="7"/>
        <v>135491</v>
      </c>
      <c r="H122" s="250">
        <f t="shared" si="8"/>
        <v>1138124</v>
      </c>
      <c r="I122" s="249">
        <f t="shared" si="9"/>
        <v>195107</v>
      </c>
      <c r="J122" s="249">
        <f t="shared" si="10"/>
        <v>65036</v>
      </c>
      <c r="K122" s="249">
        <f t="shared" si="11"/>
        <v>130071</v>
      </c>
      <c r="L122" s="249">
        <f t="shared" si="12"/>
        <v>1528338</v>
      </c>
      <c r="M122" s="253"/>
    </row>
    <row r="123" spans="1:13" s="37" customFormat="1" ht="66" customHeight="1" x14ac:dyDescent="0.2">
      <c r="A123" s="501"/>
      <c r="B123" s="504"/>
      <c r="C123" s="260" t="s">
        <v>235</v>
      </c>
      <c r="D123" s="259">
        <v>48</v>
      </c>
      <c r="E123" s="252" t="s">
        <v>276</v>
      </c>
      <c r="F123" s="254">
        <f t="shared" si="13"/>
        <v>72056400</v>
      </c>
      <c r="G123" s="249">
        <f t="shared" si="7"/>
        <v>135491</v>
      </c>
      <c r="H123" s="250">
        <f t="shared" si="8"/>
        <v>1138124</v>
      </c>
      <c r="I123" s="249">
        <f t="shared" si="9"/>
        <v>195107</v>
      </c>
      <c r="J123" s="249">
        <f t="shared" si="10"/>
        <v>65036</v>
      </c>
      <c r="K123" s="249">
        <f t="shared" si="11"/>
        <v>130071</v>
      </c>
      <c r="L123" s="249">
        <f t="shared" si="12"/>
        <v>1528338</v>
      </c>
      <c r="M123" s="253"/>
    </row>
    <row r="124" spans="1:13" s="37" customFormat="1" ht="30" x14ac:dyDescent="0.2">
      <c r="A124" s="499">
        <v>28</v>
      </c>
      <c r="B124" s="502" t="s">
        <v>238</v>
      </c>
      <c r="C124" s="260" t="s">
        <v>236</v>
      </c>
      <c r="D124" s="259">
        <v>77</v>
      </c>
      <c r="E124" s="252"/>
      <c r="F124" s="254"/>
      <c r="G124" s="249">
        <f t="shared" si="7"/>
        <v>0</v>
      </c>
      <c r="H124" s="250">
        <f t="shared" si="8"/>
        <v>0</v>
      </c>
      <c r="I124" s="249">
        <f t="shared" si="9"/>
        <v>0</v>
      </c>
      <c r="J124" s="249">
        <f t="shared" si="10"/>
        <v>0</v>
      </c>
      <c r="K124" s="249">
        <f t="shared" si="11"/>
        <v>0</v>
      </c>
      <c r="L124" s="249">
        <f t="shared" si="12"/>
        <v>0</v>
      </c>
      <c r="M124" s="253"/>
    </row>
    <row r="125" spans="1:13" s="37" customFormat="1" ht="60" x14ac:dyDescent="0.2">
      <c r="A125" s="500"/>
      <c r="B125" s="503"/>
      <c r="C125" s="260" t="s">
        <v>237</v>
      </c>
      <c r="D125" s="259">
        <v>37</v>
      </c>
      <c r="E125" s="252" t="s">
        <v>275</v>
      </c>
      <c r="F125" s="254">
        <f t="shared" si="13"/>
        <v>89757600</v>
      </c>
      <c r="G125" s="249">
        <f t="shared" si="7"/>
        <v>168775</v>
      </c>
      <c r="H125" s="250">
        <f t="shared" si="8"/>
        <v>1092818</v>
      </c>
      <c r="I125" s="249">
        <f t="shared" si="9"/>
        <v>187340</v>
      </c>
      <c r="J125" s="249">
        <f t="shared" si="10"/>
        <v>62447</v>
      </c>
      <c r="K125" s="249">
        <f t="shared" si="11"/>
        <v>124894</v>
      </c>
      <c r="L125" s="249">
        <f t="shared" si="12"/>
        <v>1467499</v>
      </c>
      <c r="M125" s="253"/>
    </row>
    <row r="126" spans="1:13" s="37" customFormat="1" ht="60" x14ac:dyDescent="0.2">
      <c r="A126" s="501"/>
      <c r="B126" s="504"/>
      <c r="C126" s="260" t="s">
        <v>239</v>
      </c>
      <c r="D126" s="259">
        <v>40</v>
      </c>
      <c r="E126" s="252" t="s">
        <v>275</v>
      </c>
      <c r="F126" s="254">
        <f t="shared" si="13"/>
        <v>89757600</v>
      </c>
      <c r="G126" s="249">
        <f t="shared" si="7"/>
        <v>168775</v>
      </c>
      <c r="H126" s="250">
        <f t="shared" si="8"/>
        <v>1181425</v>
      </c>
      <c r="I126" s="249">
        <f t="shared" si="9"/>
        <v>202530</v>
      </c>
      <c r="J126" s="249">
        <f t="shared" si="10"/>
        <v>67510</v>
      </c>
      <c r="K126" s="249">
        <f t="shared" si="11"/>
        <v>135020</v>
      </c>
      <c r="L126" s="249">
        <f t="shared" si="12"/>
        <v>1586485</v>
      </c>
      <c r="M126" s="253"/>
    </row>
    <row r="127" spans="1:13" s="37" customFormat="1" ht="63.75" customHeight="1" x14ac:dyDescent="0.2">
      <c r="A127" s="499">
        <v>29</v>
      </c>
      <c r="B127" s="502" t="s">
        <v>240</v>
      </c>
      <c r="C127" s="260" t="s">
        <v>241</v>
      </c>
      <c r="D127" s="259">
        <v>297</v>
      </c>
      <c r="E127" s="252"/>
      <c r="F127" s="254"/>
      <c r="G127" s="249">
        <f t="shared" si="7"/>
        <v>0</v>
      </c>
      <c r="H127" s="250">
        <f t="shared" si="8"/>
        <v>0</v>
      </c>
      <c r="I127" s="249">
        <f t="shared" si="9"/>
        <v>0</v>
      </c>
      <c r="J127" s="249">
        <f t="shared" si="10"/>
        <v>0</v>
      </c>
      <c r="K127" s="249">
        <f t="shared" si="11"/>
        <v>0</v>
      </c>
      <c r="L127" s="249">
        <f t="shared" si="12"/>
        <v>0</v>
      </c>
      <c r="M127" s="253"/>
    </row>
    <row r="128" spans="1:13" s="37" customFormat="1" ht="45" x14ac:dyDescent="0.2">
      <c r="A128" s="500"/>
      <c r="B128" s="503"/>
      <c r="C128" s="260" t="s">
        <v>242</v>
      </c>
      <c r="D128" s="259">
        <v>32</v>
      </c>
      <c r="E128" s="252" t="s">
        <v>275</v>
      </c>
      <c r="F128" s="254">
        <f t="shared" si="13"/>
        <v>89757600</v>
      </c>
      <c r="G128" s="249">
        <f t="shared" si="7"/>
        <v>168775</v>
      </c>
      <c r="H128" s="250">
        <f t="shared" si="8"/>
        <v>945140</v>
      </c>
      <c r="I128" s="249">
        <f t="shared" si="9"/>
        <v>162024</v>
      </c>
      <c r="J128" s="249">
        <f t="shared" si="10"/>
        <v>54008</v>
      </c>
      <c r="K128" s="249">
        <f t="shared" si="11"/>
        <v>108016</v>
      </c>
      <c r="L128" s="249">
        <f t="shared" si="12"/>
        <v>1269188</v>
      </c>
      <c r="M128" s="253"/>
    </row>
    <row r="129" spans="1:13" s="37" customFormat="1" ht="47.25" customHeight="1" x14ac:dyDescent="0.2">
      <c r="A129" s="500"/>
      <c r="B129" s="503"/>
      <c r="C129" s="260" t="s">
        <v>243</v>
      </c>
      <c r="D129" s="259">
        <v>30</v>
      </c>
      <c r="E129" s="252" t="s">
        <v>275</v>
      </c>
      <c r="F129" s="254">
        <f t="shared" si="13"/>
        <v>89757600</v>
      </c>
      <c r="G129" s="249">
        <f t="shared" si="7"/>
        <v>168775</v>
      </c>
      <c r="H129" s="250">
        <f t="shared" si="8"/>
        <v>886069</v>
      </c>
      <c r="I129" s="249">
        <f t="shared" si="9"/>
        <v>151898</v>
      </c>
      <c r="J129" s="249">
        <f t="shared" si="10"/>
        <v>50633</v>
      </c>
      <c r="K129" s="249">
        <f t="shared" si="11"/>
        <v>101265</v>
      </c>
      <c r="L129" s="249">
        <f t="shared" si="12"/>
        <v>1189865</v>
      </c>
      <c r="M129" s="253"/>
    </row>
    <row r="130" spans="1:13" s="37" customFormat="1" ht="87" customHeight="1" x14ac:dyDescent="0.2">
      <c r="A130" s="500"/>
      <c r="B130" s="503"/>
      <c r="C130" s="260" t="s">
        <v>244</v>
      </c>
      <c r="D130" s="259">
        <v>24</v>
      </c>
      <c r="E130" s="252" t="s">
        <v>275</v>
      </c>
      <c r="F130" s="254">
        <f t="shared" si="13"/>
        <v>89757600</v>
      </c>
      <c r="G130" s="249">
        <f t="shared" si="7"/>
        <v>168775</v>
      </c>
      <c r="H130" s="250">
        <f t="shared" si="8"/>
        <v>708855</v>
      </c>
      <c r="I130" s="249">
        <f t="shared" si="9"/>
        <v>121518</v>
      </c>
      <c r="J130" s="249">
        <f t="shared" si="10"/>
        <v>40506</v>
      </c>
      <c r="K130" s="249">
        <f t="shared" si="11"/>
        <v>81012</v>
      </c>
      <c r="L130" s="249">
        <f t="shared" si="12"/>
        <v>951891</v>
      </c>
      <c r="M130" s="253"/>
    </row>
    <row r="131" spans="1:13" s="37" customFormat="1" ht="30.75" customHeight="1" x14ac:dyDescent="0.2">
      <c r="A131" s="500"/>
      <c r="B131" s="503"/>
      <c r="C131" s="260" t="s">
        <v>245</v>
      </c>
      <c r="D131" s="259">
        <v>8</v>
      </c>
      <c r="E131" s="252" t="s">
        <v>275</v>
      </c>
      <c r="F131" s="254">
        <f t="shared" si="13"/>
        <v>89757600</v>
      </c>
      <c r="G131" s="249">
        <f t="shared" si="7"/>
        <v>168775</v>
      </c>
      <c r="H131" s="250">
        <f t="shared" si="8"/>
        <v>236285</v>
      </c>
      <c r="I131" s="249">
        <f t="shared" si="9"/>
        <v>40506</v>
      </c>
      <c r="J131" s="249">
        <f t="shared" si="10"/>
        <v>13502</v>
      </c>
      <c r="K131" s="249">
        <f t="shared" si="11"/>
        <v>27004</v>
      </c>
      <c r="L131" s="249">
        <f t="shared" si="12"/>
        <v>317297</v>
      </c>
      <c r="M131" s="253"/>
    </row>
    <row r="132" spans="1:13" s="37" customFormat="1" ht="30" x14ac:dyDescent="0.2">
      <c r="A132" s="500"/>
      <c r="B132" s="503"/>
      <c r="C132" s="260" t="s">
        <v>1023</v>
      </c>
      <c r="D132" s="259">
        <v>8</v>
      </c>
      <c r="E132" s="252" t="s">
        <v>275</v>
      </c>
      <c r="F132" s="254">
        <f t="shared" si="13"/>
        <v>89757600</v>
      </c>
      <c r="G132" s="249">
        <f t="shared" si="7"/>
        <v>168775</v>
      </c>
      <c r="H132" s="250">
        <f t="shared" si="8"/>
        <v>236285</v>
      </c>
      <c r="I132" s="249">
        <f t="shared" si="9"/>
        <v>40506</v>
      </c>
      <c r="J132" s="249">
        <f t="shared" si="10"/>
        <v>13502</v>
      </c>
      <c r="K132" s="249">
        <f t="shared" si="11"/>
        <v>27004</v>
      </c>
      <c r="L132" s="249">
        <f t="shared" si="12"/>
        <v>317297</v>
      </c>
      <c r="M132" s="253"/>
    </row>
    <row r="133" spans="1:13" s="37" customFormat="1" ht="90" x14ac:dyDescent="0.2">
      <c r="A133" s="500"/>
      <c r="B133" s="503"/>
      <c r="C133" s="260" t="s">
        <v>246</v>
      </c>
      <c r="D133" s="259">
        <v>16</v>
      </c>
      <c r="E133" s="252" t="s">
        <v>275</v>
      </c>
      <c r="F133" s="254">
        <f t="shared" si="13"/>
        <v>89757600</v>
      </c>
      <c r="G133" s="249">
        <f t="shared" si="7"/>
        <v>168775</v>
      </c>
      <c r="H133" s="250">
        <f t="shared" si="8"/>
        <v>472570</v>
      </c>
      <c r="I133" s="249">
        <f t="shared" si="9"/>
        <v>81012</v>
      </c>
      <c r="J133" s="249">
        <f t="shared" si="10"/>
        <v>27004</v>
      </c>
      <c r="K133" s="249">
        <f t="shared" si="11"/>
        <v>54008</v>
      </c>
      <c r="L133" s="249">
        <f t="shared" si="12"/>
        <v>634594</v>
      </c>
      <c r="M133" s="253"/>
    </row>
    <row r="134" spans="1:13" s="37" customFormat="1" ht="60" x14ac:dyDescent="0.2">
      <c r="A134" s="500"/>
      <c r="B134" s="503"/>
      <c r="C134" s="260" t="s">
        <v>247</v>
      </c>
      <c r="D134" s="259">
        <v>16</v>
      </c>
      <c r="E134" s="252" t="s">
        <v>275</v>
      </c>
      <c r="F134" s="254">
        <f t="shared" si="13"/>
        <v>89757600</v>
      </c>
      <c r="G134" s="249">
        <f t="shared" si="7"/>
        <v>168775</v>
      </c>
      <c r="H134" s="250">
        <f t="shared" si="8"/>
        <v>472570</v>
      </c>
      <c r="I134" s="249">
        <f t="shared" si="9"/>
        <v>81012</v>
      </c>
      <c r="J134" s="249">
        <f t="shared" si="10"/>
        <v>27004</v>
      </c>
      <c r="K134" s="249">
        <f t="shared" si="11"/>
        <v>54008</v>
      </c>
      <c r="L134" s="249">
        <f t="shared" si="12"/>
        <v>634594</v>
      </c>
      <c r="M134" s="253"/>
    </row>
    <row r="135" spans="1:13" s="37" customFormat="1" ht="15" x14ac:dyDescent="0.2">
      <c r="A135" s="500"/>
      <c r="B135" s="503"/>
      <c r="C135" s="260" t="s">
        <v>248</v>
      </c>
      <c r="D135" s="259">
        <v>32</v>
      </c>
      <c r="E135" s="252" t="s">
        <v>275</v>
      </c>
      <c r="F135" s="254">
        <f t="shared" si="13"/>
        <v>89757600</v>
      </c>
      <c r="G135" s="249">
        <f t="shared" si="7"/>
        <v>168775</v>
      </c>
      <c r="H135" s="250">
        <f t="shared" si="8"/>
        <v>945140</v>
      </c>
      <c r="I135" s="249">
        <f t="shared" si="9"/>
        <v>162024</v>
      </c>
      <c r="J135" s="249">
        <f t="shared" si="10"/>
        <v>54008</v>
      </c>
      <c r="K135" s="249">
        <f t="shared" si="11"/>
        <v>108016</v>
      </c>
      <c r="L135" s="249">
        <f t="shared" si="12"/>
        <v>1269188</v>
      </c>
      <c r="M135" s="253"/>
    </row>
    <row r="136" spans="1:13" s="37" customFormat="1" ht="90" x14ac:dyDescent="0.2">
      <c r="A136" s="500"/>
      <c r="B136" s="503"/>
      <c r="C136" s="260" t="s">
        <v>1024</v>
      </c>
      <c r="D136" s="259">
        <v>35</v>
      </c>
      <c r="E136" s="252" t="s">
        <v>275</v>
      </c>
      <c r="F136" s="254">
        <f t="shared" si="13"/>
        <v>89757600</v>
      </c>
      <c r="G136" s="249">
        <f t="shared" si="7"/>
        <v>168775</v>
      </c>
      <c r="H136" s="250">
        <f t="shared" si="8"/>
        <v>1033747</v>
      </c>
      <c r="I136" s="249">
        <f t="shared" si="9"/>
        <v>177214</v>
      </c>
      <c r="J136" s="249">
        <f t="shared" si="10"/>
        <v>59071</v>
      </c>
      <c r="K136" s="249">
        <f t="shared" si="11"/>
        <v>118143</v>
      </c>
      <c r="L136" s="249">
        <f t="shared" si="12"/>
        <v>1388175</v>
      </c>
      <c r="M136" s="253"/>
    </row>
    <row r="137" spans="1:13" s="37" customFormat="1" ht="46.5" customHeight="1" x14ac:dyDescent="0.2">
      <c r="A137" s="500"/>
      <c r="B137" s="503"/>
      <c r="C137" s="260" t="s">
        <v>249</v>
      </c>
      <c r="D137" s="259">
        <v>32</v>
      </c>
      <c r="E137" s="252" t="s">
        <v>275</v>
      </c>
      <c r="F137" s="254">
        <f t="shared" si="13"/>
        <v>89757600</v>
      </c>
      <c r="G137" s="249">
        <f t="shared" ref="G137:G176" si="14">ROUND(F137/450*44/52,0)</f>
        <v>168775</v>
      </c>
      <c r="H137" s="250">
        <f t="shared" ref="H137:H176" si="15">ROUND(G137*D137*17.5/100,0)</f>
        <v>945140</v>
      </c>
      <c r="I137" s="249">
        <f t="shared" ref="I137:I176" si="16">ROUND(G137*D137*3/100,0)</f>
        <v>162024</v>
      </c>
      <c r="J137" s="249">
        <f t="shared" ref="J137:J176" si="17">ROUND(G137*D137*1/100,0)</f>
        <v>54008</v>
      </c>
      <c r="K137" s="249">
        <f t="shared" ref="K137:K176" si="18">ROUND(G137*D137*2/100,0)</f>
        <v>108016</v>
      </c>
      <c r="L137" s="249">
        <f t="shared" ref="L137:L176" si="19">SUM(H137:K137)</f>
        <v>1269188</v>
      </c>
      <c r="M137" s="253"/>
    </row>
    <row r="138" spans="1:13" s="37" customFormat="1" ht="80.25" customHeight="1" x14ac:dyDescent="0.2">
      <c r="A138" s="500"/>
      <c r="B138" s="503"/>
      <c r="C138" s="260" t="s">
        <v>250</v>
      </c>
      <c r="D138" s="259">
        <v>40</v>
      </c>
      <c r="E138" s="252" t="s">
        <v>275</v>
      </c>
      <c r="F138" s="254">
        <f t="shared" si="13"/>
        <v>89757600</v>
      </c>
      <c r="G138" s="249">
        <f t="shared" si="14"/>
        <v>168775</v>
      </c>
      <c r="H138" s="250">
        <f t="shared" si="15"/>
        <v>1181425</v>
      </c>
      <c r="I138" s="249">
        <f t="shared" si="16"/>
        <v>202530</v>
      </c>
      <c r="J138" s="249">
        <f t="shared" si="17"/>
        <v>67510</v>
      </c>
      <c r="K138" s="249">
        <f t="shared" si="18"/>
        <v>135020</v>
      </c>
      <c r="L138" s="249">
        <f t="shared" si="19"/>
        <v>1586485</v>
      </c>
      <c r="M138" s="253"/>
    </row>
    <row r="139" spans="1:13" s="37" customFormat="1" ht="65.25" customHeight="1" x14ac:dyDescent="0.2">
      <c r="A139" s="501"/>
      <c r="B139" s="504"/>
      <c r="C139" s="260" t="s">
        <v>251</v>
      </c>
      <c r="D139" s="259">
        <v>24</v>
      </c>
      <c r="E139" s="252" t="s">
        <v>275</v>
      </c>
      <c r="F139" s="254">
        <f t="shared" si="13"/>
        <v>89757600</v>
      </c>
      <c r="G139" s="249">
        <f t="shared" si="14"/>
        <v>168775</v>
      </c>
      <c r="H139" s="250">
        <f t="shared" si="15"/>
        <v>708855</v>
      </c>
      <c r="I139" s="249">
        <f t="shared" si="16"/>
        <v>121518</v>
      </c>
      <c r="J139" s="249">
        <f t="shared" si="17"/>
        <v>40506</v>
      </c>
      <c r="K139" s="249">
        <f t="shared" si="18"/>
        <v>81012</v>
      </c>
      <c r="L139" s="249">
        <f t="shared" si="19"/>
        <v>951891</v>
      </c>
      <c r="M139" s="253"/>
    </row>
    <row r="140" spans="1:13" s="37" customFormat="1" ht="65.25" customHeight="1" x14ac:dyDescent="0.2">
      <c r="A140" s="499">
        <v>30</v>
      </c>
      <c r="B140" s="502" t="s">
        <v>263</v>
      </c>
      <c r="C140" s="260" t="s">
        <v>1025</v>
      </c>
      <c r="D140" s="259">
        <v>421</v>
      </c>
      <c r="E140" s="252"/>
      <c r="F140" s="254"/>
      <c r="G140" s="249">
        <f t="shared" si="14"/>
        <v>0</v>
      </c>
      <c r="H140" s="250">
        <f t="shared" si="15"/>
        <v>0</v>
      </c>
      <c r="I140" s="249">
        <f t="shared" si="16"/>
        <v>0</v>
      </c>
      <c r="J140" s="249">
        <f t="shared" si="17"/>
        <v>0</v>
      </c>
      <c r="K140" s="249">
        <f t="shared" si="18"/>
        <v>0</v>
      </c>
      <c r="L140" s="249">
        <f t="shared" si="19"/>
        <v>0</v>
      </c>
      <c r="M140" s="253"/>
    </row>
    <row r="141" spans="1:13" s="37" customFormat="1" ht="78" customHeight="1" x14ac:dyDescent="0.2">
      <c r="A141" s="500"/>
      <c r="B141" s="503"/>
      <c r="C141" s="260" t="s">
        <v>1026</v>
      </c>
      <c r="D141" s="259">
        <v>24</v>
      </c>
      <c r="E141" s="252" t="s">
        <v>275</v>
      </c>
      <c r="F141" s="254">
        <f t="shared" si="13"/>
        <v>89757600</v>
      </c>
      <c r="G141" s="249">
        <f t="shared" si="14"/>
        <v>168775</v>
      </c>
      <c r="H141" s="250">
        <f t="shared" si="15"/>
        <v>708855</v>
      </c>
      <c r="I141" s="249">
        <f t="shared" si="16"/>
        <v>121518</v>
      </c>
      <c r="J141" s="249">
        <f t="shared" si="17"/>
        <v>40506</v>
      </c>
      <c r="K141" s="249">
        <f t="shared" si="18"/>
        <v>81012</v>
      </c>
      <c r="L141" s="249">
        <f t="shared" si="19"/>
        <v>951891</v>
      </c>
      <c r="M141" s="253"/>
    </row>
    <row r="142" spans="1:13" s="37" customFormat="1" ht="88.5" customHeight="1" x14ac:dyDescent="0.2">
      <c r="A142" s="500"/>
      <c r="B142" s="503"/>
      <c r="C142" s="260" t="s">
        <v>252</v>
      </c>
      <c r="D142" s="259">
        <v>24</v>
      </c>
      <c r="E142" s="252" t="s">
        <v>275</v>
      </c>
      <c r="F142" s="254">
        <f t="shared" si="13"/>
        <v>89757600</v>
      </c>
      <c r="G142" s="249">
        <f t="shared" si="14"/>
        <v>168775</v>
      </c>
      <c r="H142" s="250">
        <f t="shared" si="15"/>
        <v>708855</v>
      </c>
      <c r="I142" s="249">
        <f t="shared" si="16"/>
        <v>121518</v>
      </c>
      <c r="J142" s="249">
        <f t="shared" si="17"/>
        <v>40506</v>
      </c>
      <c r="K142" s="249">
        <f t="shared" si="18"/>
        <v>81012</v>
      </c>
      <c r="L142" s="249">
        <f t="shared" si="19"/>
        <v>951891</v>
      </c>
      <c r="M142" s="253"/>
    </row>
    <row r="143" spans="1:13" s="37" customFormat="1" ht="65.25" customHeight="1" x14ac:dyDescent="0.2">
      <c r="A143" s="500"/>
      <c r="B143" s="503"/>
      <c r="C143" s="260" t="s">
        <v>264</v>
      </c>
      <c r="D143" s="259">
        <v>24</v>
      </c>
      <c r="E143" s="252" t="s">
        <v>275</v>
      </c>
      <c r="F143" s="254">
        <f t="shared" ref="F143:F172" si="20">VLOOKUP(E143,$E$8:$F$13,2,0)</f>
        <v>89757600</v>
      </c>
      <c r="G143" s="249">
        <f t="shared" si="14"/>
        <v>168775</v>
      </c>
      <c r="H143" s="250">
        <f t="shared" si="15"/>
        <v>708855</v>
      </c>
      <c r="I143" s="249">
        <f t="shared" si="16"/>
        <v>121518</v>
      </c>
      <c r="J143" s="249">
        <f t="shared" si="17"/>
        <v>40506</v>
      </c>
      <c r="K143" s="249">
        <f t="shared" si="18"/>
        <v>81012</v>
      </c>
      <c r="L143" s="249">
        <f t="shared" si="19"/>
        <v>951891</v>
      </c>
      <c r="M143" s="253"/>
    </row>
    <row r="144" spans="1:13" s="37" customFormat="1" ht="106.5" customHeight="1" x14ac:dyDescent="0.2">
      <c r="A144" s="500"/>
      <c r="B144" s="503"/>
      <c r="C144" s="260" t="s">
        <v>253</v>
      </c>
      <c r="D144" s="259">
        <v>32</v>
      </c>
      <c r="E144" s="252" t="s">
        <v>275</v>
      </c>
      <c r="F144" s="254">
        <f t="shared" si="20"/>
        <v>89757600</v>
      </c>
      <c r="G144" s="249">
        <f t="shared" si="14"/>
        <v>168775</v>
      </c>
      <c r="H144" s="250">
        <f t="shared" si="15"/>
        <v>945140</v>
      </c>
      <c r="I144" s="249">
        <f t="shared" si="16"/>
        <v>162024</v>
      </c>
      <c r="J144" s="249">
        <f t="shared" si="17"/>
        <v>54008</v>
      </c>
      <c r="K144" s="249">
        <f t="shared" si="18"/>
        <v>108016</v>
      </c>
      <c r="L144" s="249">
        <f t="shared" si="19"/>
        <v>1269188</v>
      </c>
      <c r="M144" s="253"/>
    </row>
    <row r="145" spans="1:13" s="37" customFormat="1" ht="46.5" customHeight="1" x14ac:dyDescent="0.2">
      <c r="A145" s="500"/>
      <c r="B145" s="503"/>
      <c r="C145" s="260" t="s">
        <v>1045</v>
      </c>
      <c r="D145" s="259">
        <v>30</v>
      </c>
      <c r="E145" s="252" t="s">
        <v>275</v>
      </c>
      <c r="F145" s="254">
        <f t="shared" si="20"/>
        <v>89757600</v>
      </c>
      <c r="G145" s="249">
        <f t="shared" si="14"/>
        <v>168775</v>
      </c>
      <c r="H145" s="250">
        <f t="shared" si="15"/>
        <v>886069</v>
      </c>
      <c r="I145" s="249">
        <f t="shared" si="16"/>
        <v>151898</v>
      </c>
      <c r="J145" s="249">
        <f t="shared" si="17"/>
        <v>50633</v>
      </c>
      <c r="K145" s="249">
        <f t="shared" si="18"/>
        <v>101265</v>
      </c>
      <c r="L145" s="249">
        <f t="shared" si="19"/>
        <v>1189865</v>
      </c>
      <c r="M145" s="253"/>
    </row>
    <row r="146" spans="1:13" s="37" customFormat="1" ht="39.75" customHeight="1" x14ac:dyDescent="0.2">
      <c r="A146" s="500"/>
      <c r="B146" s="503"/>
      <c r="C146" s="260" t="s">
        <v>1027</v>
      </c>
      <c r="D146" s="259">
        <v>32</v>
      </c>
      <c r="E146" s="252" t="s">
        <v>277</v>
      </c>
      <c r="F146" s="254">
        <f t="shared" si="20"/>
        <v>58110000</v>
      </c>
      <c r="G146" s="249">
        <f t="shared" si="14"/>
        <v>109267</v>
      </c>
      <c r="H146" s="250">
        <f t="shared" si="15"/>
        <v>611895</v>
      </c>
      <c r="I146" s="249">
        <f t="shared" si="16"/>
        <v>104896</v>
      </c>
      <c r="J146" s="249">
        <f t="shared" si="17"/>
        <v>34965</v>
      </c>
      <c r="K146" s="249">
        <f t="shared" si="18"/>
        <v>69931</v>
      </c>
      <c r="L146" s="249">
        <f t="shared" si="19"/>
        <v>821687</v>
      </c>
      <c r="M146" s="253"/>
    </row>
    <row r="147" spans="1:13" s="37" customFormat="1" ht="63.75" customHeight="1" x14ac:dyDescent="0.2">
      <c r="A147" s="500"/>
      <c r="B147" s="503"/>
      <c r="C147" s="260" t="s">
        <v>255</v>
      </c>
      <c r="D147" s="259">
        <v>40</v>
      </c>
      <c r="E147" s="252" t="s">
        <v>277</v>
      </c>
      <c r="F147" s="254">
        <f t="shared" si="20"/>
        <v>58110000</v>
      </c>
      <c r="G147" s="249">
        <f t="shared" si="14"/>
        <v>109267</v>
      </c>
      <c r="H147" s="250">
        <f t="shared" si="15"/>
        <v>764869</v>
      </c>
      <c r="I147" s="249">
        <f t="shared" si="16"/>
        <v>131120</v>
      </c>
      <c r="J147" s="249">
        <f t="shared" si="17"/>
        <v>43707</v>
      </c>
      <c r="K147" s="249">
        <f t="shared" si="18"/>
        <v>87414</v>
      </c>
      <c r="L147" s="249">
        <f t="shared" si="19"/>
        <v>1027110</v>
      </c>
      <c r="M147" s="253"/>
    </row>
    <row r="148" spans="1:13" s="37" customFormat="1" ht="43.5" customHeight="1" x14ac:dyDescent="0.2">
      <c r="A148" s="500"/>
      <c r="B148" s="503"/>
      <c r="C148" s="260" t="s">
        <v>1028</v>
      </c>
      <c r="D148" s="259">
        <v>37</v>
      </c>
      <c r="E148" s="252" t="s">
        <v>277</v>
      </c>
      <c r="F148" s="254">
        <f t="shared" si="20"/>
        <v>58110000</v>
      </c>
      <c r="G148" s="249">
        <f t="shared" si="14"/>
        <v>109267</v>
      </c>
      <c r="H148" s="250">
        <f t="shared" si="15"/>
        <v>707504</v>
      </c>
      <c r="I148" s="249">
        <f t="shared" si="16"/>
        <v>121286</v>
      </c>
      <c r="J148" s="249">
        <f t="shared" si="17"/>
        <v>40429</v>
      </c>
      <c r="K148" s="249">
        <f t="shared" si="18"/>
        <v>80858</v>
      </c>
      <c r="L148" s="249">
        <f t="shared" si="19"/>
        <v>950077</v>
      </c>
      <c r="M148" s="253"/>
    </row>
    <row r="149" spans="1:13" s="37" customFormat="1" ht="65.25" customHeight="1" x14ac:dyDescent="0.2">
      <c r="A149" s="500"/>
      <c r="B149" s="503"/>
      <c r="C149" s="260" t="s">
        <v>256</v>
      </c>
      <c r="D149" s="259">
        <v>35</v>
      </c>
      <c r="E149" s="252" t="s">
        <v>276</v>
      </c>
      <c r="F149" s="254">
        <f t="shared" si="20"/>
        <v>72056400</v>
      </c>
      <c r="G149" s="249">
        <f t="shared" si="14"/>
        <v>135491</v>
      </c>
      <c r="H149" s="250">
        <f t="shared" si="15"/>
        <v>829882</v>
      </c>
      <c r="I149" s="249">
        <f t="shared" si="16"/>
        <v>142266</v>
      </c>
      <c r="J149" s="249">
        <f t="shared" si="17"/>
        <v>47422</v>
      </c>
      <c r="K149" s="249">
        <f t="shared" si="18"/>
        <v>94844</v>
      </c>
      <c r="L149" s="249">
        <f t="shared" si="19"/>
        <v>1114414</v>
      </c>
      <c r="M149" s="253"/>
    </row>
    <row r="150" spans="1:13" s="37" customFormat="1" ht="83.25" customHeight="1" x14ac:dyDescent="0.2">
      <c r="A150" s="500"/>
      <c r="B150" s="503"/>
      <c r="C150" s="260" t="s">
        <v>257</v>
      </c>
      <c r="D150" s="259">
        <v>35</v>
      </c>
      <c r="E150" s="252" t="s">
        <v>276</v>
      </c>
      <c r="F150" s="254">
        <f t="shared" si="20"/>
        <v>72056400</v>
      </c>
      <c r="G150" s="249">
        <f t="shared" si="14"/>
        <v>135491</v>
      </c>
      <c r="H150" s="250">
        <f t="shared" si="15"/>
        <v>829882</v>
      </c>
      <c r="I150" s="249">
        <f t="shared" si="16"/>
        <v>142266</v>
      </c>
      <c r="J150" s="249">
        <f t="shared" si="17"/>
        <v>47422</v>
      </c>
      <c r="K150" s="249">
        <f t="shared" si="18"/>
        <v>94844</v>
      </c>
      <c r="L150" s="249">
        <f t="shared" si="19"/>
        <v>1114414</v>
      </c>
      <c r="M150" s="253"/>
    </row>
    <row r="151" spans="1:13" s="37" customFormat="1" ht="62.25" customHeight="1" x14ac:dyDescent="0.2">
      <c r="A151" s="500"/>
      <c r="B151" s="503"/>
      <c r="C151" s="260" t="s">
        <v>258</v>
      </c>
      <c r="D151" s="259">
        <v>8</v>
      </c>
      <c r="E151" s="252" t="s">
        <v>276</v>
      </c>
      <c r="F151" s="254">
        <f t="shared" si="20"/>
        <v>72056400</v>
      </c>
      <c r="G151" s="249">
        <f t="shared" si="14"/>
        <v>135491</v>
      </c>
      <c r="H151" s="250">
        <f t="shared" si="15"/>
        <v>189687</v>
      </c>
      <c r="I151" s="249">
        <f t="shared" si="16"/>
        <v>32518</v>
      </c>
      <c r="J151" s="249">
        <f t="shared" si="17"/>
        <v>10839</v>
      </c>
      <c r="K151" s="249">
        <f t="shared" si="18"/>
        <v>21679</v>
      </c>
      <c r="L151" s="249">
        <f t="shared" si="19"/>
        <v>254723</v>
      </c>
      <c r="M151" s="253"/>
    </row>
    <row r="152" spans="1:13" s="37" customFormat="1" ht="83.25" customHeight="1" x14ac:dyDescent="0.2">
      <c r="A152" s="500"/>
      <c r="B152" s="503"/>
      <c r="C152" s="260" t="s">
        <v>259</v>
      </c>
      <c r="D152" s="259">
        <v>8</v>
      </c>
      <c r="E152" s="252" t="s">
        <v>276</v>
      </c>
      <c r="F152" s="254">
        <f t="shared" si="20"/>
        <v>72056400</v>
      </c>
      <c r="G152" s="249">
        <f t="shared" si="14"/>
        <v>135491</v>
      </c>
      <c r="H152" s="250">
        <f t="shared" si="15"/>
        <v>189687</v>
      </c>
      <c r="I152" s="249">
        <f t="shared" si="16"/>
        <v>32518</v>
      </c>
      <c r="J152" s="249">
        <f t="shared" si="17"/>
        <v>10839</v>
      </c>
      <c r="K152" s="249">
        <f t="shared" si="18"/>
        <v>21679</v>
      </c>
      <c r="L152" s="249">
        <f t="shared" si="19"/>
        <v>254723</v>
      </c>
      <c r="M152" s="253"/>
    </row>
    <row r="153" spans="1:13" s="37" customFormat="1" ht="46.5" customHeight="1" x14ac:dyDescent="0.2">
      <c r="A153" s="500"/>
      <c r="B153" s="503"/>
      <c r="C153" s="260" t="s">
        <v>260</v>
      </c>
      <c r="D153" s="259">
        <v>8</v>
      </c>
      <c r="E153" s="252" t="s">
        <v>276</v>
      </c>
      <c r="F153" s="254">
        <f t="shared" si="20"/>
        <v>72056400</v>
      </c>
      <c r="G153" s="249">
        <f t="shared" si="14"/>
        <v>135491</v>
      </c>
      <c r="H153" s="250">
        <f t="shared" si="15"/>
        <v>189687</v>
      </c>
      <c r="I153" s="249">
        <f t="shared" si="16"/>
        <v>32518</v>
      </c>
      <c r="J153" s="249">
        <f t="shared" si="17"/>
        <v>10839</v>
      </c>
      <c r="K153" s="249">
        <f t="shared" si="18"/>
        <v>21679</v>
      </c>
      <c r="L153" s="249">
        <f t="shared" si="19"/>
        <v>254723</v>
      </c>
      <c r="M153" s="253"/>
    </row>
    <row r="154" spans="1:13" s="37" customFormat="1" ht="83.25" customHeight="1" x14ac:dyDescent="0.2">
      <c r="A154" s="500"/>
      <c r="B154" s="503"/>
      <c r="C154" s="260" t="s">
        <v>1029</v>
      </c>
      <c r="D154" s="259">
        <v>16</v>
      </c>
      <c r="E154" s="252" t="s">
        <v>276</v>
      </c>
      <c r="F154" s="254">
        <f t="shared" si="20"/>
        <v>72056400</v>
      </c>
      <c r="G154" s="249">
        <f t="shared" si="14"/>
        <v>135491</v>
      </c>
      <c r="H154" s="250">
        <f t="shared" si="15"/>
        <v>379375</v>
      </c>
      <c r="I154" s="249">
        <f t="shared" si="16"/>
        <v>65036</v>
      </c>
      <c r="J154" s="249">
        <f t="shared" si="17"/>
        <v>21679</v>
      </c>
      <c r="K154" s="249">
        <f t="shared" si="18"/>
        <v>43357</v>
      </c>
      <c r="L154" s="249">
        <f t="shared" si="19"/>
        <v>509447</v>
      </c>
      <c r="M154" s="253"/>
    </row>
    <row r="155" spans="1:13" s="37" customFormat="1" ht="46.5" customHeight="1" x14ac:dyDescent="0.2">
      <c r="A155" s="500"/>
      <c r="B155" s="503"/>
      <c r="C155" s="260" t="s">
        <v>1030</v>
      </c>
      <c r="D155" s="259">
        <v>12</v>
      </c>
      <c r="E155" s="252" t="s">
        <v>276</v>
      </c>
      <c r="F155" s="254">
        <f t="shared" si="20"/>
        <v>72056400</v>
      </c>
      <c r="G155" s="249">
        <f t="shared" si="14"/>
        <v>135491</v>
      </c>
      <c r="H155" s="250">
        <f t="shared" si="15"/>
        <v>284531</v>
      </c>
      <c r="I155" s="249">
        <f t="shared" si="16"/>
        <v>48777</v>
      </c>
      <c r="J155" s="249">
        <f t="shared" si="17"/>
        <v>16259</v>
      </c>
      <c r="K155" s="249">
        <f t="shared" si="18"/>
        <v>32518</v>
      </c>
      <c r="L155" s="249">
        <f t="shared" si="19"/>
        <v>382085</v>
      </c>
      <c r="M155" s="253"/>
    </row>
    <row r="156" spans="1:13" s="37" customFormat="1" ht="61.5" customHeight="1" x14ac:dyDescent="0.2">
      <c r="A156" s="500"/>
      <c r="B156" s="503"/>
      <c r="C156" s="260" t="s">
        <v>301</v>
      </c>
      <c r="D156" s="259">
        <v>12</v>
      </c>
      <c r="E156" s="252" t="s">
        <v>276</v>
      </c>
      <c r="F156" s="254">
        <f t="shared" si="20"/>
        <v>72056400</v>
      </c>
      <c r="G156" s="249">
        <f t="shared" si="14"/>
        <v>135491</v>
      </c>
      <c r="H156" s="250">
        <f t="shared" si="15"/>
        <v>284531</v>
      </c>
      <c r="I156" s="249">
        <f t="shared" si="16"/>
        <v>48777</v>
      </c>
      <c r="J156" s="249">
        <f t="shared" si="17"/>
        <v>16259</v>
      </c>
      <c r="K156" s="249">
        <f t="shared" si="18"/>
        <v>32518</v>
      </c>
      <c r="L156" s="249">
        <f t="shared" si="19"/>
        <v>382085</v>
      </c>
      <c r="M156" s="253"/>
    </row>
    <row r="157" spans="1:13" s="37" customFormat="1" ht="63.75" customHeight="1" x14ac:dyDescent="0.2">
      <c r="A157" s="500"/>
      <c r="B157" s="503"/>
      <c r="C157" s="260" t="s">
        <v>261</v>
      </c>
      <c r="D157" s="259">
        <v>12</v>
      </c>
      <c r="E157" s="252" t="s">
        <v>276</v>
      </c>
      <c r="F157" s="254">
        <f t="shared" si="20"/>
        <v>72056400</v>
      </c>
      <c r="G157" s="249">
        <f t="shared" si="14"/>
        <v>135491</v>
      </c>
      <c r="H157" s="250">
        <f t="shared" si="15"/>
        <v>284531</v>
      </c>
      <c r="I157" s="249">
        <f t="shared" si="16"/>
        <v>48777</v>
      </c>
      <c r="J157" s="249">
        <f t="shared" si="17"/>
        <v>16259</v>
      </c>
      <c r="K157" s="249">
        <f t="shared" si="18"/>
        <v>32518</v>
      </c>
      <c r="L157" s="249">
        <f t="shared" si="19"/>
        <v>382085</v>
      </c>
      <c r="M157" s="253"/>
    </row>
    <row r="158" spans="1:13" s="37" customFormat="1" ht="46.5" customHeight="1" x14ac:dyDescent="0.2">
      <c r="A158" s="500"/>
      <c r="B158" s="503"/>
      <c r="C158" s="260" t="s">
        <v>1031</v>
      </c>
      <c r="D158" s="259">
        <v>8</v>
      </c>
      <c r="E158" s="252" t="s">
        <v>276</v>
      </c>
      <c r="F158" s="254">
        <f t="shared" si="20"/>
        <v>72056400</v>
      </c>
      <c r="G158" s="249">
        <f t="shared" si="14"/>
        <v>135491</v>
      </c>
      <c r="H158" s="250">
        <f t="shared" si="15"/>
        <v>189687</v>
      </c>
      <c r="I158" s="249">
        <f t="shared" si="16"/>
        <v>32518</v>
      </c>
      <c r="J158" s="249">
        <f t="shared" si="17"/>
        <v>10839</v>
      </c>
      <c r="K158" s="249">
        <f t="shared" si="18"/>
        <v>21679</v>
      </c>
      <c r="L158" s="249">
        <f t="shared" si="19"/>
        <v>254723</v>
      </c>
      <c r="M158" s="253"/>
    </row>
    <row r="159" spans="1:13" s="37" customFormat="1" ht="67.5" customHeight="1" x14ac:dyDescent="0.2">
      <c r="A159" s="500"/>
      <c r="B159" s="503"/>
      <c r="C159" s="260" t="s">
        <v>262</v>
      </c>
      <c r="D159" s="259">
        <v>8</v>
      </c>
      <c r="E159" s="252" t="s">
        <v>276</v>
      </c>
      <c r="F159" s="254">
        <f t="shared" si="20"/>
        <v>72056400</v>
      </c>
      <c r="G159" s="249">
        <f t="shared" si="14"/>
        <v>135491</v>
      </c>
      <c r="H159" s="250">
        <f t="shared" si="15"/>
        <v>189687</v>
      </c>
      <c r="I159" s="249">
        <f t="shared" si="16"/>
        <v>32518</v>
      </c>
      <c r="J159" s="249">
        <f t="shared" si="17"/>
        <v>10839</v>
      </c>
      <c r="K159" s="249">
        <f t="shared" si="18"/>
        <v>21679</v>
      </c>
      <c r="L159" s="249">
        <f t="shared" si="19"/>
        <v>254723</v>
      </c>
      <c r="M159" s="253"/>
    </row>
    <row r="160" spans="1:13" s="37" customFormat="1" ht="60" x14ac:dyDescent="0.2">
      <c r="A160" s="500"/>
      <c r="B160" s="503"/>
      <c r="C160" s="260" t="s">
        <v>1032</v>
      </c>
      <c r="D160" s="259">
        <v>8</v>
      </c>
      <c r="E160" s="252" t="s">
        <v>276</v>
      </c>
      <c r="F160" s="254">
        <f t="shared" si="20"/>
        <v>72056400</v>
      </c>
      <c r="G160" s="249">
        <f t="shared" si="14"/>
        <v>135491</v>
      </c>
      <c r="H160" s="250">
        <f t="shared" si="15"/>
        <v>189687</v>
      </c>
      <c r="I160" s="249">
        <f t="shared" si="16"/>
        <v>32518</v>
      </c>
      <c r="J160" s="249">
        <f t="shared" si="17"/>
        <v>10839</v>
      </c>
      <c r="K160" s="249">
        <f t="shared" si="18"/>
        <v>21679</v>
      </c>
      <c r="L160" s="249">
        <f t="shared" si="19"/>
        <v>254723</v>
      </c>
      <c r="M160" s="253"/>
    </row>
    <row r="161" spans="1:13" s="37" customFormat="1" ht="60" x14ac:dyDescent="0.2">
      <c r="A161" s="501"/>
      <c r="B161" s="504"/>
      <c r="C161" s="260" t="s">
        <v>1033</v>
      </c>
      <c r="D161" s="259">
        <v>8</v>
      </c>
      <c r="E161" s="252" t="s">
        <v>276</v>
      </c>
      <c r="F161" s="254">
        <f t="shared" si="20"/>
        <v>72056400</v>
      </c>
      <c r="G161" s="249">
        <f t="shared" si="14"/>
        <v>135491</v>
      </c>
      <c r="H161" s="250">
        <f t="shared" si="15"/>
        <v>189687</v>
      </c>
      <c r="I161" s="249">
        <f t="shared" si="16"/>
        <v>32518</v>
      </c>
      <c r="J161" s="249">
        <f t="shared" si="17"/>
        <v>10839</v>
      </c>
      <c r="K161" s="249">
        <f t="shared" si="18"/>
        <v>21679</v>
      </c>
      <c r="L161" s="249">
        <f t="shared" si="19"/>
        <v>254723</v>
      </c>
      <c r="M161" s="253"/>
    </row>
    <row r="162" spans="1:13" s="37" customFormat="1" ht="52.5" customHeight="1" x14ac:dyDescent="0.2">
      <c r="A162" s="499">
        <v>31</v>
      </c>
      <c r="B162" s="502" t="s">
        <v>274</v>
      </c>
      <c r="C162" s="260" t="s">
        <v>265</v>
      </c>
      <c r="D162" s="259">
        <v>242</v>
      </c>
      <c r="E162" s="252"/>
      <c r="F162" s="254"/>
      <c r="G162" s="249">
        <f t="shared" si="14"/>
        <v>0</v>
      </c>
      <c r="H162" s="250">
        <f t="shared" si="15"/>
        <v>0</v>
      </c>
      <c r="I162" s="249">
        <f t="shared" si="16"/>
        <v>0</v>
      </c>
      <c r="J162" s="249">
        <f t="shared" si="17"/>
        <v>0</v>
      </c>
      <c r="K162" s="249">
        <f t="shared" si="18"/>
        <v>0</v>
      </c>
      <c r="L162" s="249">
        <f t="shared" si="19"/>
        <v>0</v>
      </c>
      <c r="M162" s="253"/>
    </row>
    <row r="163" spans="1:13" s="37" customFormat="1" ht="48" customHeight="1" x14ac:dyDescent="0.2">
      <c r="A163" s="500"/>
      <c r="B163" s="503"/>
      <c r="C163" s="260" t="s">
        <v>266</v>
      </c>
      <c r="D163" s="259">
        <v>30</v>
      </c>
      <c r="E163" s="252" t="s">
        <v>275</v>
      </c>
      <c r="F163" s="254">
        <f t="shared" si="20"/>
        <v>89757600</v>
      </c>
      <c r="G163" s="249">
        <f t="shared" si="14"/>
        <v>168775</v>
      </c>
      <c r="H163" s="250">
        <f t="shared" si="15"/>
        <v>886069</v>
      </c>
      <c r="I163" s="249">
        <f t="shared" si="16"/>
        <v>151898</v>
      </c>
      <c r="J163" s="249">
        <f t="shared" si="17"/>
        <v>50633</v>
      </c>
      <c r="K163" s="249">
        <f t="shared" si="18"/>
        <v>101265</v>
      </c>
      <c r="L163" s="249">
        <f t="shared" si="19"/>
        <v>1189865</v>
      </c>
      <c r="M163" s="253"/>
    </row>
    <row r="164" spans="1:13" s="37" customFormat="1" ht="99.75" customHeight="1" x14ac:dyDescent="0.2">
      <c r="A164" s="500"/>
      <c r="B164" s="503"/>
      <c r="C164" s="260" t="s">
        <v>267</v>
      </c>
      <c r="D164" s="259">
        <v>30</v>
      </c>
      <c r="E164" s="252" t="s">
        <v>275</v>
      </c>
      <c r="F164" s="254">
        <f t="shared" si="20"/>
        <v>89757600</v>
      </c>
      <c r="G164" s="249">
        <f t="shared" si="14"/>
        <v>168775</v>
      </c>
      <c r="H164" s="250">
        <f t="shared" si="15"/>
        <v>886069</v>
      </c>
      <c r="I164" s="249">
        <f t="shared" si="16"/>
        <v>151898</v>
      </c>
      <c r="J164" s="249">
        <f t="shared" si="17"/>
        <v>50633</v>
      </c>
      <c r="K164" s="249">
        <f t="shared" si="18"/>
        <v>101265</v>
      </c>
      <c r="L164" s="249">
        <f t="shared" si="19"/>
        <v>1189865</v>
      </c>
      <c r="M164" s="253"/>
    </row>
    <row r="165" spans="1:13" s="37" customFormat="1" ht="53.25" customHeight="1" x14ac:dyDescent="0.2">
      <c r="A165" s="500"/>
      <c r="B165" s="503"/>
      <c r="C165" s="260" t="s">
        <v>268</v>
      </c>
      <c r="D165" s="259">
        <v>20</v>
      </c>
      <c r="E165" s="252" t="s">
        <v>275</v>
      </c>
      <c r="F165" s="254">
        <f t="shared" si="20"/>
        <v>89757600</v>
      </c>
      <c r="G165" s="249">
        <f t="shared" si="14"/>
        <v>168775</v>
      </c>
      <c r="H165" s="250">
        <f t="shared" si="15"/>
        <v>590713</v>
      </c>
      <c r="I165" s="249">
        <f t="shared" si="16"/>
        <v>101265</v>
      </c>
      <c r="J165" s="249">
        <f t="shared" si="17"/>
        <v>33755</v>
      </c>
      <c r="K165" s="249">
        <f t="shared" si="18"/>
        <v>67510</v>
      </c>
      <c r="L165" s="249">
        <f t="shared" si="19"/>
        <v>793243</v>
      </c>
      <c r="M165" s="253"/>
    </row>
    <row r="166" spans="1:13" s="37" customFormat="1" ht="96" customHeight="1" x14ac:dyDescent="0.2">
      <c r="A166" s="500"/>
      <c r="B166" s="503"/>
      <c r="C166" s="260" t="s">
        <v>269</v>
      </c>
      <c r="D166" s="259">
        <v>20</v>
      </c>
      <c r="E166" s="252" t="s">
        <v>275</v>
      </c>
      <c r="F166" s="254">
        <f t="shared" si="20"/>
        <v>89757600</v>
      </c>
      <c r="G166" s="249">
        <f t="shared" si="14"/>
        <v>168775</v>
      </c>
      <c r="H166" s="250">
        <f t="shared" si="15"/>
        <v>590713</v>
      </c>
      <c r="I166" s="249">
        <f t="shared" si="16"/>
        <v>101265</v>
      </c>
      <c r="J166" s="249">
        <f t="shared" si="17"/>
        <v>33755</v>
      </c>
      <c r="K166" s="249">
        <f t="shared" si="18"/>
        <v>67510</v>
      </c>
      <c r="L166" s="249">
        <f t="shared" si="19"/>
        <v>793243</v>
      </c>
      <c r="M166" s="253"/>
    </row>
    <row r="167" spans="1:13" s="37" customFormat="1" ht="63" customHeight="1" x14ac:dyDescent="0.2">
      <c r="A167" s="500"/>
      <c r="B167" s="503"/>
      <c r="C167" s="260" t="s">
        <v>270</v>
      </c>
      <c r="D167" s="259">
        <v>20</v>
      </c>
      <c r="E167" s="252" t="s">
        <v>275</v>
      </c>
      <c r="F167" s="254">
        <f t="shared" si="20"/>
        <v>89757600</v>
      </c>
      <c r="G167" s="249">
        <f t="shared" si="14"/>
        <v>168775</v>
      </c>
      <c r="H167" s="250">
        <f t="shared" si="15"/>
        <v>590713</v>
      </c>
      <c r="I167" s="249">
        <f t="shared" si="16"/>
        <v>101265</v>
      </c>
      <c r="J167" s="249">
        <f t="shared" si="17"/>
        <v>33755</v>
      </c>
      <c r="K167" s="249">
        <f t="shared" si="18"/>
        <v>67510</v>
      </c>
      <c r="L167" s="249">
        <f t="shared" si="19"/>
        <v>793243</v>
      </c>
      <c r="M167" s="253"/>
    </row>
    <row r="168" spans="1:13" s="37" customFormat="1" ht="63" customHeight="1" x14ac:dyDescent="0.2">
      <c r="A168" s="500"/>
      <c r="B168" s="503"/>
      <c r="C168" s="260" t="s">
        <v>271</v>
      </c>
      <c r="D168" s="259">
        <v>24</v>
      </c>
      <c r="E168" s="252" t="s">
        <v>275</v>
      </c>
      <c r="F168" s="254">
        <f t="shared" si="20"/>
        <v>89757600</v>
      </c>
      <c r="G168" s="249">
        <f t="shared" si="14"/>
        <v>168775</v>
      </c>
      <c r="H168" s="250">
        <f t="shared" si="15"/>
        <v>708855</v>
      </c>
      <c r="I168" s="249">
        <f t="shared" si="16"/>
        <v>121518</v>
      </c>
      <c r="J168" s="249">
        <f t="shared" si="17"/>
        <v>40506</v>
      </c>
      <c r="K168" s="249">
        <f t="shared" si="18"/>
        <v>81012</v>
      </c>
      <c r="L168" s="249">
        <f t="shared" si="19"/>
        <v>951891</v>
      </c>
      <c r="M168" s="253"/>
    </row>
    <row r="169" spans="1:13" s="37" customFormat="1" ht="102.75" customHeight="1" x14ac:dyDescent="0.2">
      <c r="A169" s="500"/>
      <c r="B169" s="503"/>
      <c r="C169" s="260" t="s">
        <v>272</v>
      </c>
      <c r="D169" s="259">
        <v>58</v>
      </c>
      <c r="E169" s="252" t="s">
        <v>275</v>
      </c>
      <c r="F169" s="254">
        <f t="shared" si="20"/>
        <v>89757600</v>
      </c>
      <c r="G169" s="249">
        <f t="shared" si="14"/>
        <v>168775</v>
      </c>
      <c r="H169" s="250">
        <f t="shared" si="15"/>
        <v>1713066</v>
      </c>
      <c r="I169" s="249">
        <f t="shared" si="16"/>
        <v>293669</v>
      </c>
      <c r="J169" s="249">
        <f t="shared" si="17"/>
        <v>97890</v>
      </c>
      <c r="K169" s="249">
        <f t="shared" si="18"/>
        <v>195779</v>
      </c>
      <c r="L169" s="249">
        <f t="shared" si="19"/>
        <v>2300404</v>
      </c>
      <c r="M169" s="253"/>
    </row>
    <row r="170" spans="1:13" s="37" customFormat="1" ht="60" x14ac:dyDescent="0.2">
      <c r="A170" s="501"/>
      <c r="B170" s="504"/>
      <c r="C170" s="260" t="s">
        <v>273</v>
      </c>
      <c r="D170" s="259">
        <v>40</v>
      </c>
      <c r="E170" s="252" t="s">
        <v>275</v>
      </c>
      <c r="F170" s="254">
        <f t="shared" si="20"/>
        <v>89757600</v>
      </c>
      <c r="G170" s="249">
        <f t="shared" si="14"/>
        <v>168775</v>
      </c>
      <c r="H170" s="250">
        <f t="shared" si="15"/>
        <v>1181425</v>
      </c>
      <c r="I170" s="249">
        <f t="shared" si="16"/>
        <v>202530</v>
      </c>
      <c r="J170" s="249">
        <f t="shared" si="17"/>
        <v>67510</v>
      </c>
      <c r="K170" s="249">
        <f t="shared" si="18"/>
        <v>135020</v>
      </c>
      <c r="L170" s="249">
        <f t="shared" si="19"/>
        <v>1586485</v>
      </c>
      <c r="M170" s="253"/>
    </row>
    <row r="171" spans="1:13" s="37" customFormat="1" ht="15" x14ac:dyDescent="0.2">
      <c r="A171" s="425">
        <v>32</v>
      </c>
      <c r="B171" s="426" t="s">
        <v>0</v>
      </c>
      <c r="C171" s="260" t="s">
        <v>909</v>
      </c>
      <c r="D171" s="259">
        <v>600</v>
      </c>
      <c r="E171" s="252" t="s">
        <v>275</v>
      </c>
      <c r="F171" s="254">
        <f t="shared" si="20"/>
        <v>89757600</v>
      </c>
      <c r="G171" s="249">
        <f t="shared" si="14"/>
        <v>168775</v>
      </c>
      <c r="H171" s="250">
        <f t="shared" si="15"/>
        <v>17721375</v>
      </c>
      <c r="I171" s="249">
        <f t="shared" si="16"/>
        <v>3037950</v>
      </c>
      <c r="J171" s="249">
        <f t="shared" si="17"/>
        <v>1012650</v>
      </c>
      <c r="K171" s="249">
        <f t="shared" si="18"/>
        <v>2025300</v>
      </c>
      <c r="L171" s="249">
        <f t="shared" si="19"/>
        <v>23797275</v>
      </c>
    </row>
    <row r="172" spans="1:13" s="37" customFormat="1" ht="15" x14ac:dyDescent="0.2">
      <c r="A172" s="425">
        <v>33</v>
      </c>
      <c r="B172" s="426" t="s">
        <v>895</v>
      </c>
      <c r="C172" s="260" t="s">
        <v>894</v>
      </c>
      <c r="D172" s="259">
        <v>30</v>
      </c>
      <c r="E172" s="248" t="s">
        <v>142</v>
      </c>
      <c r="F172" s="254">
        <f t="shared" si="20"/>
        <v>79566000</v>
      </c>
      <c r="G172" s="249">
        <f t="shared" si="14"/>
        <v>149611</v>
      </c>
      <c r="H172" s="250">
        <f t="shared" si="15"/>
        <v>785458</v>
      </c>
      <c r="I172" s="249">
        <f t="shared" si="16"/>
        <v>134650</v>
      </c>
      <c r="J172" s="249">
        <f t="shared" si="17"/>
        <v>44883</v>
      </c>
      <c r="K172" s="249">
        <f t="shared" si="18"/>
        <v>89767</v>
      </c>
      <c r="L172" s="249">
        <f t="shared" si="19"/>
        <v>1054758</v>
      </c>
    </row>
    <row r="173" spans="1:13" s="37" customFormat="1" ht="15" x14ac:dyDescent="0.2">
      <c r="A173" s="425">
        <v>34</v>
      </c>
      <c r="B173" s="426" t="s">
        <v>898</v>
      </c>
      <c r="C173" s="260" t="s">
        <v>896</v>
      </c>
      <c r="D173" s="259">
        <v>60</v>
      </c>
      <c r="E173" s="252" t="s">
        <v>897</v>
      </c>
      <c r="F173" s="254">
        <v>123014400</v>
      </c>
      <c r="G173" s="249">
        <f t="shared" si="14"/>
        <v>231309</v>
      </c>
      <c r="H173" s="250">
        <f t="shared" si="15"/>
        <v>2428745</v>
      </c>
      <c r="I173" s="249">
        <f t="shared" si="16"/>
        <v>416356</v>
      </c>
      <c r="J173" s="249">
        <f t="shared" si="17"/>
        <v>138785</v>
      </c>
      <c r="K173" s="249">
        <f t="shared" si="18"/>
        <v>277571</v>
      </c>
      <c r="L173" s="249">
        <f t="shared" si="19"/>
        <v>3261457</v>
      </c>
    </row>
    <row r="174" spans="1:13" s="37" customFormat="1" ht="15" x14ac:dyDescent="0.2">
      <c r="A174" s="425">
        <v>35</v>
      </c>
      <c r="B174" s="426" t="s">
        <v>899</v>
      </c>
      <c r="C174" s="260" t="s">
        <v>285</v>
      </c>
      <c r="D174" s="259">
        <v>75</v>
      </c>
      <c r="E174" s="252" t="s">
        <v>900</v>
      </c>
      <c r="F174" s="254">
        <v>85287600</v>
      </c>
      <c r="G174" s="249">
        <f t="shared" si="14"/>
        <v>160370</v>
      </c>
      <c r="H174" s="250">
        <f t="shared" si="15"/>
        <v>2104856</v>
      </c>
      <c r="I174" s="249">
        <f t="shared" si="16"/>
        <v>360833</v>
      </c>
      <c r="J174" s="249">
        <f t="shared" si="17"/>
        <v>120278</v>
      </c>
      <c r="K174" s="249">
        <f t="shared" si="18"/>
        <v>240555</v>
      </c>
      <c r="L174" s="249">
        <f t="shared" si="19"/>
        <v>2826522</v>
      </c>
    </row>
    <row r="175" spans="1:13" s="37" customFormat="1" ht="15" x14ac:dyDescent="0.25">
      <c r="A175" s="425">
        <v>36</v>
      </c>
      <c r="B175" s="426" t="s">
        <v>901</v>
      </c>
      <c r="C175" s="261" t="s">
        <v>286</v>
      </c>
      <c r="D175" s="259">
        <v>75</v>
      </c>
      <c r="E175" s="252" t="s">
        <v>902</v>
      </c>
      <c r="F175" s="254">
        <v>66692400</v>
      </c>
      <c r="G175" s="249">
        <f t="shared" si="14"/>
        <v>125405</v>
      </c>
      <c r="H175" s="250">
        <f t="shared" si="15"/>
        <v>1645941</v>
      </c>
      <c r="I175" s="249">
        <f t="shared" si="16"/>
        <v>282161</v>
      </c>
      <c r="J175" s="249">
        <f t="shared" si="17"/>
        <v>94054</v>
      </c>
      <c r="K175" s="249">
        <f t="shared" si="18"/>
        <v>188108</v>
      </c>
      <c r="L175" s="249">
        <f t="shared" si="19"/>
        <v>2210264</v>
      </c>
    </row>
    <row r="176" spans="1:13" s="37" customFormat="1" ht="15" x14ac:dyDescent="0.25">
      <c r="A176" s="425">
        <v>37</v>
      </c>
      <c r="B176" s="426" t="s">
        <v>996</v>
      </c>
      <c r="C176" s="261" t="s">
        <v>287</v>
      </c>
      <c r="D176" s="259">
        <v>300</v>
      </c>
      <c r="E176" s="252" t="s">
        <v>997</v>
      </c>
      <c r="F176" s="254">
        <v>159847200</v>
      </c>
      <c r="G176" s="249">
        <f t="shared" si="14"/>
        <v>300567</v>
      </c>
      <c r="H176" s="250">
        <f t="shared" si="15"/>
        <v>15779768</v>
      </c>
      <c r="I176" s="249">
        <f t="shared" si="16"/>
        <v>2705103</v>
      </c>
      <c r="J176" s="249">
        <f t="shared" si="17"/>
        <v>901701</v>
      </c>
      <c r="K176" s="249">
        <f t="shared" si="18"/>
        <v>1803402</v>
      </c>
      <c r="L176" s="249">
        <f t="shared" si="19"/>
        <v>21189974</v>
      </c>
    </row>
    <row r="177" spans="1:12" s="37" customFormat="1" ht="15" x14ac:dyDescent="0.25">
      <c r="A177" s="270">
        <v>30</v>
      </c>
      <c r="B177" s="505" t="s">
        <v>58</v>
      </c>
      <c r="C177" s="505"/>
      <c r="D177" s="255"/>
      <c r="E177" s="256"/>
      <c r="F177" s="262"/>
      <c r="G177" s="262"/>
      <c r="H177" s="262"/>
      <c r="I177" s="262"/>
      <c r="J177" s="262"/>
      <c r="K177" s="262"/>
      <c r="L177" s="262">
        <f>SUM(L8:L176)</f>
        <v>231591645</v>
      </c>
    </row>
  </sheetData>
  <mergeCells count="41">
    <mergeCell ref="A117:A123"/>
    <mergeCell ref="B117:B123"/>
    <mergeCell ref="A124:A126"/>
    <mergeCell ref="B124:B126"/>
    <mergeCell ref="B177:C177"/>
    <mergeCell ref="A127:A139"/>
    <mergeCell ref="B127:B139"/>
    <mergeCell ref="A140:A161"/>
    <mergeCell ref="B140:B161"/>
    <mergeCell ref="A162:A170"/>
    <mergeCell ref="B162:B170"/>
    <mergeCell ref="A93:A96"/>
    <mergeCell ref="B93:B96"/>
    <mergeCell ref="A97:A102"/>
    <mergeCell ref="B97:B102"/>
    <mergeCell ref="A104:A116"/>
    <mergeCell ref="B104:B116"/>
    <mergeCell ref="A50:A61"/>
    <mergeCell ref="B50:B61"/>
    <mergeCell ref="A62:A74"/>
    <mergeCell ref="B62:B74"/>
    <mergeCell ref="A75:A92"/>
    <mergeCell ref="B75:B92"/>
    <mergeCell ref="A24:A28"/>
    <mergeCell ref="B24:B28"/>
    <mergeCell ref="A29:A36"/>
    <mergeCell ref="B29:B36"/>
    <mergeCell ref="A37:A49"/>
    <mergeCell ref="B37:B49"/>
    <mergeCell ref="B1:C1"/>
    <mergeCell ref="B2:L2"/>
    <mergeCell ref="B3:L3"/>
    <mergeCell ref="B4:L4"/>
    <mergeCell ref="A5:A6"/>
    <mergeCell ref="B5:B6"/>
    <mergeCell ref="C5:C6"/>
    <mergeCell ref="D5:D6"/>
    <mergeCell ref="E5:E6"/>
    <mergeCell ref="F5:F6"/>
    <mergeCell ref="G5:G6"/>
    <mergeCell ref="H5:K5"/>
  </mergeCells>
  <printOptions horizontalCentered="1"/>
  <pageMargins left="0" right="0" top="0.5" bottom="0.5" header="0" footer="0.25"/>
  <pageSetup paperSize="9" orientation="landscape" useFirstPageNumber="1" r:id="rId1"/>
  <headerFooter>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F10"/>
  <sheetViews>
    <sheetView zoomScale="90" zoomScaleNormal="90" zoomScalePageLayoutView="55" workbookViewId="0">
      <selection activeCell="J7" sqref="J7"/>
    </sheetView>
  </sheetViews>
  <sheetFormatPr defaultColWidth="8.85546875" defaultRowHeight="12.75" x14ac:dyDescent="0.2"/>
  <cols>
    <col min="1" max="1" width="6.140625" style="295" customWidth="1"/>
    <col min="2" max="2" width="34" style="295" customWidth="1"/>
    <col min="3" max="3" width="17.85546875" style="302" customWidth="1"/>
    <col min="4" max="5" width="17.85546875" style="295" customWidth="1"/>
    <col min="6" max="6" width="22.7109375" style="295" customWidth="1"/>
    <col min="7" max="16384" width="8.85546875" style="295"/>
  </cols>
  <sheetData>
    <row r="1" spans="1:6" ht="27.6" customHeight="1" x14ac:dyDescent="0.2">
      <c r="A1" s="479" t="s">
        <v>100</v>
      </c>
      <c r="B1" s="506"/>
      <c r="C1" s="506"/>
      <c r="D1" s="506"/>
      <c r="E1" s="506"/>
      <c r="F1" s="506"/>
    </row>
    <row r="2" spans="1:6" ht="66.75" customHeight="1" x14ac:dyDescent="0.2">
      <c r="A2" s="507" t="s">
        <v>92</v>
      </c>
      <c r="B2" s="507"/>
      <c r="C2" s="507"/>
      <c r="D2" s="507"/>
      <c r="E2" s="507"/>
      <c r="F2" s="507"/>
    </row>
    <row r="3" spans="1:6" s="296" customFormat="1" ht="125.25" customHeight="1" x14ac:dyDescent="0.2">
      <c r="A3" s="508" t="s">
        <v>1072</v>
      </c>
      <c r="B3" s="508"/>
      <c r="C3" s="508"/>
      <c r="D3" s="508"/>
      <c r="E3" s="508"/>
      <c r="F3" s="508"/>
    </row>
    <row r="4" spans="1:6" s="298" customFormat="1" ht="47.45" customHeight="1" x14ac:dyDescent="0.2">
      <c r="A4" s="280" t="s">
        <v>8</v>
      </c>
      <c r="B4" s="280" t="s">
        <v>73</v>
      </c>
      <c r="C4" s="280" t="s">
        <v>74</v>
      </c>
      <c r="D4" s="297" t="s">
        <v>75</v>
      </c>
      <c r="E4" s="280" t="s">
        <v>76</v>
      </c>
      <c r="F4" s="280" t="s">
        <v>77</v>
      </c>
    </row>
    <row r="5" spans="1:6" ht="31.9" customHeight="1" x14ac:dyDescent="0.2">
      <c r="A5" s="108">
        <v>1</v>
      </c>
      <c r="B5" s="447" t="s">
        <v>78</v>
      </c>
      <c r="C5" s="70" t="s">
        <v>11</v>
      </c>
      <c r="D5" s="69">
        <v>420</v>
      </c>
      <c r="E5" s="448">
        <v>1000000</v>
      </c>
      <c r="F5" s="404">
        <f>E5*D5</f>
        <v>420000000</v>
      </c>
    </row>
    <row r="6" spans="1:6" ht="30.6" customHeight="1" x14ac:dyDescent="0.2">
      <c r="A6" s="108">
        <v>2</v>
      </c>
      <c r="B6" s="112" t="s">
        <v>919</v>
      </c>
      <c r="C6" s="71" t="s">
        <v>67</v>
      </c>
      <c r="D6" s="402">
        <v>16</v>
      </c>
      <c r="E6" s="286">
        <v>1100000</v>
      </c>
      <c r="F6" s="404">
        <f t="shared" ref="F6:F7" si="0">E6*D6</f>
        <v>17600000</v>
      </c>
    </row>
    <row r="7" spans="1:6" ht="36.75" customHeight="1" x14ac:dyDescent="0.2">
      <c r="A7" s="108">
        <v>3</v>
      </c>
      <c r="B7" s="449" t="s">
        <v>1073</v>
      </c>
      <c r="C7" s="72" t="s">
        <v>68</v>
      </c>
      <c r="D7" s="403">
        <v>16</v>
      </c>
      <c r="E7" s="448">
        <v>4000000</v>
      </c>
      <c r="F7" s="404">
        <f t="shared" si="0"/>
        <v>64000000</v>
      </c>
    </row>
    <row r="8" spans="1:6" ht="36.75" customHeight="1" x14ac:dyDescent="0.2">
      <c r="A8" s="108">
        <v>4</v>
      </c>
      <c r="B8" s="112" t="s">
        <v>918</v>
      </c>
      <c r="C8" s="405" t="s">
        <v>18</v>
      </c>
      <c r="D8" s="406">
        <v>16</v>
      </c>
      <c r="E8" s="407">
        <v>2200000</v>
      </c>
      <c r="F8" s="404">
        <f t="shared" ref="F8:F9" si="1">E8*D8</f>
        <v>35200000</v>
      </c>
    </row>
    <row r="9" spans="1:6" ht="36.75" customHeight="1" x14ac:dyDescent="0.2">
      <c r="A9" s="108">
        <v>5</v>
      </c>
      <c r="B9" s="449" t="s">
        <v>1068</v>
      </c>
      <c r="C9" s="72" t="s">
        <v>68</v>
      </c>
      <c r="D9" s="406">
        <v>85</v>
      </c>
      <c r="E9" s="450">
        <v>150000</v>
      </c>
      <c r="F9" s="404">
        <f t="shared" si="1"/>
        <v>12750000</v>
      </c>
    </row>
    <row r="10" spans="1:6" ht="31.9" customHeight="1" x14ac:dyDescent="0.2">
      <c r="A10" s="509" t="s">
        <v>58</v>
      </c>
      <c r="B10" s="510"/>
      <c r="C10" s="299"/>
      <c r="D10" s="300"/>
      <c r="E10" s="300"/>
      <c r="F10" s="301">
        <f>SUM(F5:F9)</f>
        <v>549550000</v>
      </c>
    </row>
  </sheetData>
  <mergeCells count="4">
    <mergeCell ref="A1:F1"/>
    <mergeCell ref="A2:F2"/>
    <mergeCell ref="A3:F3"/>
    <mergeCell ref="A10:B10"/>
  </mergeCells>
  <printOptions horizontalCentered="1"/>
  <pageMargins left="0" right="0" top="0.5" bottom="0.5" header="0" footer="0"/>
  <pageSetup paperSize="9" firstPageNumber="3" orientation="landscape" useFirstPageNumber="1"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O381"/>
  <sheetViews>
    <sheetView showWhiteSpace="0" topLeftCell="A367" zoomScalePageLayoutView="70" workbookViewId="0">
      <selection activeCell="U378" sqref="U378"/>
    </sheetView>
  </sheetViews>
  <sheetFormatPr defaultColWidth="9" defaultRowHeight="16.5" x14ac:dyDescent="0.25"/>
  <cols>
    <col min="1" max="1" width="6.5703125" style="137" customWidth="1"/>
    <col min="2" max="2" width="51.28515625" style="166" customWidth="1"/>
    <col min="3" max="3" width="9.7109375" style="119" customWidth="1"/>
    <col min="4" max="4" width="14.7109375" style="167" customWidth="1"/>
    <col min="5" max="5" width="16.85546875" style="167" customWidth="1"/>
    <col min="6" max="6" width="15.42578125" style="167" hidden="1" customWidth="1"/>
    <col min="7" max="7" width="15.7109375" style="168" customWidth="1"/>
    <col min="8" max="8" width="25.85546875" style="175" customWidth="1"/>
    <col min="9" max="9" width="21.7109375" style="119" hidden="1" customWidth="1"/>
    <col min="10" max="10" width="10.42578125" style="119" hidden="1" customWidth="1"/>
    <col min="11" max="11" width="35.140625" style="120" hidden="1" customWidth="1"/>
    <col min="12" max="19" width="0" style="119" hidden="1" customWidth="1"/>
    <col min="20" max="16384" width="9" style="119"/>
  </cols>
  <sheetData>
    <row r="1" spans="1:15" s="115" customFormat="1" x14ac:dyDescent="0.25">
      <c r="A1" s="532" t="s">
        <v>836</v>
      </c>
      <c r="B1" s="532"/>
      <c r="D1" s="116"/>
      <c r="E1" s="116"/>
      <c r="F1" s="116"/>
      <c r="G1" s="116"/>
      <c r="H1" s="169"/>
      <c r="I1" s="116"/>
      <c r="J1" s="116"/>
      <c r="K1" s="117"/>
    </row>
    <row r="2" spans="1:15" x14ac:dyDescent="0.25">
      <c r="A2" s="533" t="s">
        <v>303</v>
      </c>
      <c r="B2" s="533"/>
      <c r="C2" s="533"/>
      <c r="D2" s="533"/>
      <c r="E2" s="533"/>
      <c r="F2" s="533"/>
      <c r="G2" s="533"/>
      <c r="H2" s="533"/>
      <c r="I2" s="118"/>
    </row>
    <row r="3" spans="1:15" ht="17.25" thickBot="1" x14ac:dyDescent="0.3">
      <c r="A3" s="121"/>
      <c r="B3" s="122"/>
      <c r="C3" s="121"/>
      <c r="D3" s="534"/>
      <c r="E3" s="534"/>
      <c r="F3" s="534"/>
      <c r="G3" s="534"/>
      <c r="H3" s="534"/>
      <c r="I3" s="121"/>
    </row>
    <row r="4" spans="1:15" s="127" customFormat="1" ht="33" x14ac:dyDescent="0.2">
      <c r="A4" s="123" t="s">
        <v>304</v>
      </c>
      <c r="B4" s="124" t="s">
        <v>305</v>
      </c>
      <c r="C4" s="123" t="s">
        <v>306</v>
      </c>
      <c r="D4" s="125" t="s">
        <v>307</v>
      </c>
      <c r="E4" s="125" t="s">
        <v>308</v>
      </c>
      <c r="F4" s="125"/>
      <c r="G4" s="126" t="s">
        <v>309</v>
      </c>
      <c r="H4" s="128" t="s">
        <v>3</v>
      </c>
      <c r="I4" s="276"/>
      <c r="J4" s="530" t="s">
        <v>304</v>
      </c>
      <c r="K4" s="530" t="s">
        <v>305</v>
      </c>
      <c r="L4" s="530" t="s">
        <v>306</v>
      </c>
      <c r="M4" s="303" t="s">
        <v>14</v>
      </c>
      <c r="N4" s="530" t="s">
        <v>3</v>
      </c>
    </row>
    <row r="5" spans="1:15" ht="33.75" thickBot="1" x14ac:dyDescent="0.3">
      <c r="A5" s="125"/>
      <c r="B5" s="128" t="s">
        <v>310</v>
      </c>
      <c r="C5" s="125"/>
      <c r="D5" s="129"/>
      <c r="E5" s="125"/>
      <c r="F5" s="125"/>
      <c r="G5" s="126"/>
      <c r="H5" s="170" t="s">
        <v>311</v>
      </c>
      <c r="I5" s="130"/>
      <c r="J5" s="531"/>
      <c r="K5" s="531"/>
      <c r="L5" s="531"/>
      <c r="M5" s="304" t="s">
        <v>312</v>
      </c>
      <c r="N5" s="531"/>
    </row>
    <row r="6" spans="1:15" s="131" customFormat="1" ht="33.75" thickBot="1" x14ac:dyDescent="0.3">
      <c r="A6" s="432">
        <v>1</v>
      </c>
      <c r="B6" s="433" t="s">
        <v>313</v>
      </c>
      <c r="C6" s="432" t="s">
        <v>300</v>
      </c>
      <c r="D6" s="432">
        <v>20</v>
      </c>
      <c r="E6" s="434">
        <v>165000</v>
      </c>
      <c r="F6" s="434"/>
      <c r="G6" s="435">
        <f t="shared" ref="G6:G15" si="0">D6*E6</f>
        <v>3300000</v>
      </c>
      <c r="H6" s="173"/>
      <c r="I6" s="130"/>
      <c r="J6" s="305">
        <v>1</v>
      </c>
      <c r="K6" s="306" t="s">
        <v>313</v>
      </c>
      <c r="L6" s="307" t="s">
        <v>300</v>
      </c>
      <c r="M6" s="307">
        <v>20</v>
      </c>
      <c r="N6" s="308"/>
      <c r="O6" s="119">
        <f>D6-M6</f>
        <v>0</v>
      </c>
    </row>
    <row r="7" spans="1:15" ht="17.25" thickBot="1" x14ac:dyDescent="0.3">
      <c r="A7" s="274">
        <v>2</v>
      </c>
      <c r="B7" s="132" t="s">
        <v>314</v>
      </c>
      <c r="C7" s="274" t="s">
        <v>300</v>
      </c>
      <c r="D7" s="274">
        <v>60</v>
      </c>
      <c r="E7" s="133">
        <v>99000.000000000015</v>
      </c>
      <c r="F7" s="133"/>
      <c r="G7" s="134">
        <f t="shared" si="0"/>
        <v>5940000.0000000009</v>
      </c>
      <c r="H7" s="275"/>
      <c r="I7" s="130"/>
      <c r="J7" s="305">
        <v>2</v>
      </c>
      <c r="K7" s="306" t="s">
        <v>314</v>
      </c>
      <c r="L7" s="307" t="s">
        <v>300</v>
      </c>
      <c r="M7" s="307">
        <v>60</v>
      </c>
      <c r="N7" s="308"/>
      <c r="O7" s="119">
        <f t="shared" ref="O7:O69" si="1">D7-M7</f>
        <v>0</v>
      </c>
    </row>
    <row r="8" spans="1:15" s="131" customFormat="1" ht="17.25" thickBot="1" x14ac:dyDescent="0.3">
      <c r="A8" s="436">
        <v>3</v>
      </c>
      <c r="B8" s="437" t="s">
        <v>315</v>
      </c>
      <c r="C8" s="436" t="s">
        <v>316</v>
      </c>
      <c r="D8" s="436">
        <v>30</v>
      </c>
      <c r="E8" s="438">
        <v>816750.00000000012</v>
      </c>
      <c r="F8" s="438"/>
      <c r="G8" s="439">
        <f t="shared" si="0"/>
        <v>24502500.000000004</v>
      </c>
      <c r="H8" s="440"/>
      <c r="I8" s="130"/>
      <c r="J8" s="305">
        <v>3</v>
      </c>
      <c r="K8" s="306" t="s">
        <v>315</v>
      </c>
      <c r="L8" s="307" t="s">
        <v>316</v>
      </c>
      <c r="M8" s="307">
        <v>30</v>
      </c>
      <c r="N8" s="308"/>
      <c r="O8" s="119">
        <f t="shared" si="1"/>
        <v>0</v>
      </c>
    </row>
    <row r="9" spans="1:15" ht="17.25" thickBot="1" x14ac:dyDescent="0.3">
      <c r="A9" s="274">
        <v>4</v>
      </c>
      <c r="B9" s="132" t="s">
        <v>317</v>
      </c>
      <c r="C9" s="274" t="s">
        <v>318</v>
      </c>
      <c r="D9" s="274">
        <v>500</v>
      </c>
      <c r="E9" s="133">
        <v>27500.000000000004</v>
      </c>
      <c r="F9" s="133"/>
      <c r="G9" s="134">
        <f t="shared" si="0"/>
        <v>13750000.000000002</v>
      </c>
      <c r="H9" s="275"/>
      <c r="I9" s="130"/>
      <c r="J9" s="305">
        <v>4</v>
      </c>
      <c r="K9" s="306" t="s">
        <v>317</v>
      </c>
      <c r="L9" s="307" t="s">
        <v>318</v>
      </c>
      <c r="M9" s="307">
        <v>500</v>
      </c>
      <c r="N9" s="308"/>
      <c r="O9" s="119">
        <f t="shared" si="1"/>
        <v>0</v>
      </c>
    </row>
    <row r="10" spans="1:15" ht="17.25" thickBot="1" x14ac:dyDescent="0.3">
      <c r="A10" s="274">
        <v>5</v>
      </c>
      <c r="B10" s="132" t="s">
        <v>319</v>
      </c>
      <c r="C10" s="274" t="s">
        <v>320</v>
      </c>
      <c r="D10" s="274">
        <v>100</v>
      </c>
      <c r="E10" s="133">
        <v>11000</v>
      </c>
      <c r="F10" s="133"/>
      <c r="G10" s="134">
        <f t="shared" si="0"/>
        <v>1100000</v>
      </c>
      <c r="H10" s="275"/>
      <c r="I10" s="130"/>
      <c r="J10" s="305">
        <v>5</v>
      </c>
      <c r="K10" s="306" t="s">
        <v>319</v>
      </c>
      <c r="L10" s="307" t="s">
        <v>320</v>
      </c>
      <c r="M10" s="307">
        <v>100</v>
      </c>
      <c r="N10" s="308"/>
      <c r="O10" s="119">
        <f t="shared" si="1"/>
        <v>0</v>
      </c>
    </row>
    <row r="11" spans="1:15" ht="17.25" thickBot="1" x14ac:dyDescent="0.3">
      <c r="A11" s="274">
        <v>6</v>
      </c>
      <c r="B11" s="132" t="s">
        <v>321</v>
      </c>
      <c r="C11" s="274" t="s">
        <v>322</v>
      </c>
      <c r="D11" s="274">
        <v>220</v>
      </c>
      <c r="E11" s="133">
        <v>16500</v>
      </c>
      <c r="F11" s="133"/>
      <c r="G11" s="134">
        <f t="shared" si="0"/>
        <v>3630000</v>
      </c>
      <c r="H11" s="275"/>
      <c r="I11" s="130"/>
      <c r="J11" s="305">
        <v>6</v>
      </c>
      <c r="K11" s="306" t="s">
        <v>321</v>
      </c>
      <c r="L11" s="307" t="s">
        <v>322</v>
      </c>
      <c r="M11" s="307">
        <v>220</v>
      </c>
      <c r="N11" s="308"/>
      <c r="O11" s="119">
        <f t="shared" si="1"/>
        <v>0</v>
      </c>
    </row>
    <row r="12" spans="1:15" ht="17.25" thickBot="1" x14ac:dyDescent="0.3">
      <c r="A12" s="274">
        <v>7</v>
      </c>
      <c r="B12" s="132" t="s">
        <v>323</v>
      </c>
      <c r="C12" s="274" t="s">
        <v>316</v>
      </c>
      <c r="D12" s="274">
        <v>21</v>
      </c>
      <c r="E12" s="133">
        <v>16500</v>
      </c>
      <c r="F12" s="133"/>
      <c r="G12" s="134">
        <f t="shared" si="0"/>
        <v>346500</v>
      </c>
      <c r="H12" s="275"/>
      <c r="I12" s="130"/>
      <c r="J12" s="305">
        <v>7</v>
      </c>
      <c r="K12" s="306" t="s">
        <v>323</v>
      </c>
      <c r="L12" s="307" t="s">
        <v>316</v>
      </c>
      <c r="M12" s="307">
        <v>21</v>
      </c>
      <c r="N12" s="308"/>
      <c r="O12" s="119">
        <f t="shared" si="1"/>
        <v>0</v>
      </c>
    </row>
    <row r="13" spans="1:15" s="135" customFormat="1" ht="17.25" thickBot="1" x14ac:dyDescent="0.3">
      <c r="A13" s="436">
        <v>8</v>
      </c>
      <c r="B13" s="437" t="s">
        <v>324</v>
      </c>
      <c r="C13" s="436" t="s">
        <v>283</v>
      </c>
      <c r="D13" s="436">
        <v>512</v>
      </c>
      <c r="E13" s="438">
        <v>22000</v>
      </c>
      <c r="F13" s="438"/>
      <c r="G13" s="439">
        <f t="shared" si="0"/>
        <v>11264000</v>
      </c>
      <c r="H13" s="440"/>
      <c r="I13" s="130"/>
      <c r="J13" s="305">
        <v>8</v>
      </c>
      <c r="K13" s="306" t="s">
        <v>324</v>
      </c>
      <c r="L13" s="307" t="s">
        <v>283</v>
      </c>
      <c r="M13" s="307">
        <v>512</v>
      </c>
      <c r="N13" s="308"/>
      <c r="O13" s="119">
        <f t="shared" si="1"/>
        <v>0</v>
      </c>
    </row>
    <row r="14" spans="1:15" s="135" customFormat="1" ht="17.25" thickBot="1" x14ac:dyDescent="0.3">
      <c r="A14" s="436">
        <v>9</v>
      </c>
      <c r="B14" s="437" t="s">
        <v>916</v>
      </c>
      <c r="C14" s="436" t="s">
        <v>283</v>
      </c>
      <c r="D14" s="436">
        <v>448</v>
      </c>
      <c r="E14" s="438">
        <v>385000.00000000006</v>
      </c>
      <c r="F14" s="438"/>
      <c r="G14" s="439">
        <f t="shared" si="0"/>
        <v>172480000.00000003</v>
      </c>
      <c r="H14" s="440"/>
      <c r="I14" s="130"/>
      <c r="J14" s="305"/>
      <c r="K14" s="306"/>
      <c r="L14" s="307"/>
      <c r="M14" s="307"/>
      <c r="N14" s="308"/>
      <c r="O14" s="119"/>
    </row>
    <row r="15" spans="1:15" ht="17.25" thickBot="1" x14ac:dyDescent="0.3">
      <c r="A15" s="274">
        <v>10</v>
      </c>
      <c r="B15" s="211" t="s">
        <v>325</v>
      </c>
      <c r="C15" s="274" t="s">
        <v>318</v>
      </c>
      <c r="D15" s="274">
        <v>600</v>
      </c>
      <c r="E15" s="133">
        <v>550</v>
      </c>
      <c r="F15" s="133"/>
      <c r="G15" s="134">
        <f t="shared" si="0"/>
        <v>330000</v>
      </c>
      <c r="H15" s="275"/>
      <c r="I15" s="130"/>
      <c r="J15" s="305">
        <v>9</v>
      </c>
      <c r="K15" s="306" t="s">
        <v>326</v>
      </c>
      <c r="L15" s="307" t="s">
        <v>283</v>
      </c>
      <c r="M15" s="307">
        <v>448</v>
      </c>
      <c r="N15" s="308"/>
      <c r="O15" s="119">
        <f t="shared" si="1"/>
        <v>152</v>
      </c>
    </row>
    <row r="16" spans="1:15" s="131" customFormat="1" ht="50.25" thickBot="1" x14ac:dyDescent="0.3">
      <c r="A16" s="436">
        <v>11</v>
      </c>
      <c r="B16" s="437" t="s">
        <v>328</v>
      </c>
      <c r="C16" s="436" t="s">
        <v>318</v>
      </c>
      <c r="D16" s="436">
        <v>300</v>
      </c>
      <c r="E16" s="438">
        <v>1100</v>
      </c>
      <c r="F16" s="438"/>
      <c r="G16" s="439">
        <f>D16*E16</f>
        <v>330000</v>
      </c>
      <c r="H16" s="275"/>
      <c r="I16" s="119"/>
      <c r="J16" s="305"/>
      <c r="K16" s="306" t="s">
        <v>327</v>
      </c>
      <c r="L16" s="307"/>
      <c r="M16" s="307"/>
      <c r="N16" s="307"/>
      <c r="O16" s="119">
        <f t="shared" si="1"/>
        <v>300</v>
      </c>
    </row>
    <row r="17" spans="1:15" ht="33.75" thickBot="1" x14ac:dyDescent="0.3">
      <c r="A17" s="274"/>
      <c r="B17" s="132" t="s">
        <v>329</v>
      </c>
      <c r="C17" s="274"/>
      <c r="D17" s="274"/>
      <c r="E17" s="133">
        <v>0</v>
      </c>
      <c r="F17" s="133"/>
      <c r="G17" s="134"/>
      <c r="H17" s="275"/>
      <c r="I17" s="137"/>
      <c r="J17" s="305">
        <v>11</v>
      </c>
      <c r="K17" s="306" t="s">
        <v>328</v>
      </c>
      <c r="L17" s="307" t="s">
        <v>318</v>
      </c>
      <c r="M17" s="307">
        <v>300</v>
      </c>
      <c r="N17" s="307"/>
      <c r="O17" s="119">
        <f t="shared" si="1"/>
        <v>-300</v>
      </c>
    </row>
    <row r="18" spans="1:15" ht="17.25" thickBot="1" x14ac:dyDescent="0.3">
      <c r="A18" s="274">
        <v>12</v>
      </c>
      <c r="B18" s="431" t="s">
        <v>330</v>
      </c>
      <c r="C18" s="274" t="s">
        <v>318</v>
      </c>
      <c r="D18" s="430">
        <v>50</v>
      </c>
      <c r="E18" s="133">
        <v>7700.0000000000009</v>
      </c>
      <c r="F18" s="133"/>
      <c r="G18" s="134">
        <f>D18*E18</f>
        <v>385000.00000000006</v>
      </c>
      <c r="H18" s="275"/>
      <c r="I18" s="138"/>
      <c r="J18" s="305">
        <v>12</v>
      </c>
      <c r="K18" s="306" t="s">
        <v>330</v>
      </c>
      <c r="L18" s="307" t="s">
        <v>318</v>
      </c>
      <c r="M18" s="307">
        <v>50</v>
      </c>
      <c r="N18" s="307"/>
      <c r="O18" s="119">
        <f t="shared" si="1"/>
        <v>0</v>
      </c>
    </row>
    <row r="19" spans="1:15" ht="17.25" thickBot="1" x14ac:dyDescent="0.3">
      <c r="A19" s="274">
        <v>13</v>
      </c>
      <c r="B19" s="211" t="s">
        <v>331</v>
      </c>
      <c r="C19" s="274" t="s">
        <v>318</v>
      </c>
      <c r="D19" s="274">
        <v>3500</v>
      </c>
      <c r="E19" s="133">
        <v>550</v>
      </c>
      <c r="F19" s="133"/>
      <c r="G19" s="134">
        <f>D19*E19</f>
        <v>1925000</v>
      </c>
      <c r="H19" s="275"/>
      <c r="J19" s="305">
        <v>14</v>
      </c>
      <c r="K19" s="306" t="s">
        <v>332</v>
      </c>
      <c r="L19" s="307" t="s">
        <v>322</v>
      </c>
      <c r="M19" s="307">
        <v>160</v>
      </c>
      <c r="N19" s="307"/>
      <c r="O19" s="119">
        <f t="shared" si="1"/>
        <v>3340</v>
      </c>
    </row>
    <row r="20" spans="1:15" ht="17.25" thickBot="1" x14ac:dyDescent="0.3">
      <c r="A20" s="274">
        <v>14</v>
      </c>
      <c r="B20" s="211" t="s">
        <v>332</v>
      </c>
      <c r="C20" s="274" t="s">
        <v>322</v>
      </c>
      <c r="D20" s="274">
        <v>160</v>
      </c>
      <c r="E20" s="133">
        <v>11000</v>
      </c>
      <c r="F20" s="133"/>
      <c r="G20" s="134">
        <f>D20*E20</f>
        <v>1760000</v>
      </c>
      <c r="H20" s="275"/>
      <c r="J20" s="305"/>
      <c r="K20" s="309" t="s">
        <v>333</v>
      </c>
      <c r="L20" s="307"/>
      <c r="M20" s="307">
        <v>40</v>
      </c>
      <c r="N20" s="307"/>
      <c r="O20" s="119">
        <f t="shared" si="1"/>
        <v>120</v>
      </c>
    </row>
    <row r="21" spans="1:15" ht="17.25" thickBot="1" x14ac:dyDescent="0.3">
      <c r="A21" s="274"/>
      <c r="B21" s="212" t="s">
        <v>333</v>
      </c>
      <c r="C21" s="274"/>
      <c r="D21" s="274">
        <v>40</v>
      </c>
      <c r="E21" s="133">
        <v>0</v>
      </c>
      <c r="F21" s="133"/>
      <c r="G21" s="134"/>
      <c r="H21" s="275"/>
      <c r="J21" s="305"/>
      <c r="K21" s="309" t="s">
        <v>334</v>
      </c>
      <c r="L21" s="307"/>
      <c r="M21" s="307">
        <v>40</v>
      </c>
      <c r="N21" s="307"/>
      <c r="O21" s="119">
        <f t="shared" si="1"/>
        <v>0</v>
      </c>
    </row>
    <row r="22" spans="1:15" ht="17.25" thickBot="1" x14ac:dyDescent="0.3">
      <c r="A22" s="274"/>
      <c r="B22" s="139" t="s">
        <v>334</v>
      </c>
      <c r="C22" s="274"/>
      <c r="D22" s="274">
        <v>40</v>
      </c>
      <c r="E22" s="133">
        <v>0</v>
      </c>
      <c r="F22" s="133"/>
      <c r="G22" s="134"/>
      <c r="H22" s="275"/>
      <c r="J22" s="305"/>
      <c r="K22" s="309" t="s">
        <v>335</v>
      </c>
      <c r="L22" s="307"/>
      <c r="M22" s="307">
        <v>40</v>
      </c>
      <c r="N22" s="307"/>
      <c r="O22" s="119">
        <f t="shared" si="1"/>
        <v>0</v>
      </c>
    </row>
    <row r="23" spans="1:15" ht="17.25" thickBot="1" x14ac:dyDescent="0.3">
      <c r="A23" s="274"/>
      <c r="B23" s="139" t="s">
        <v>335</v>
      </c>
      <c r="C23" s="274"/>
      <c r="D23" s="274">
        <v>40</v>
      </c>
      <c r="E23" s="133">
        <v>0</v>
      </c>
      <c r="F23" s="133"/>
      <c r="G23" s="134"/>
      <c r="H23" s="275"/>
      <c r="J23" s="305"/>
      <c r="K23" s="309" t="s">
        <v>336</v>
      </c>
      <c r="L23" s="307"/>
      <c r="M23" s="307">
        <v>40</v>
      </c>
      <c r="N23" s="307"/>
      <c r="O23" s="119">
        <f t="shared" si="1"/>
        <v>0</v>
      </c>
    </row>
    <row r="24" spans="1:15" ht="17.25" thickBot="1" x14ac:dyDescent="0.3">
      <c r="A24" s="274"/>
      <c r="B24" s="139" t="s">
        <v>336</v>
      </c>
      <c r="C24" s="274"/>
      <c r="D24" s="274">
        <v>40</v>
      </c>
      <c r="E24" s="133">
        <v>0</v>
      </c>
      <c r="F24" s="133"/>
      <c r="G24" s="134"/>
      <c r="H24" s="275"/>
      <c r="J24" s="305">
        <v>15</v>
      </c>
      <c r="K24" s="306" t="s">
        <v>337</v>
      </c>
      <c r="L24" s="307" t="s">
        <v>322</v>
      </c>
      <c r="M24" s="307">
        <v>120</v>
      </c>
      <c r="N24" s="307"/>
      <c r="O24" s="119">
        <f t="shared" si="1"/>
        <v>-80</v>
      </c>
    </row>
    <row r="25" spans="1:15" ht="17.25" thickBot="1" x14ac:dyDescent="0.3">
      <c r="A25" s="213">
        <v>15</v>
      </c>
      <c r="B25" s="211" t="s">
        <v>337</v>
      </c>
      <c r="C25" s="274" t="s">
        <v>322</v>
      </c>
      <c r="D25" s="274">
        <v>120</v>
      </c>
      <c r="E25" s="133">
        <v>16500</v>
      </c>
      <c r="F25" s="133"/>
      <c r="G25" s="134">
        <f>D25*E25</f>
        <v>1980000</v>
      </c>
      <c r="H25" s="275"/>
      <c r="J25" s="305">
        <v>16</v>
      </c>
      <c r="K25" s="306" t="s">
        <v>338</v>
      </c>
      <c r="L25" s="307" t="s">
        <v>322</v>
      </c>
      <c r="M25" s="307">
        <v>120</v>
      </c>
      <c r="N25" s="307"/>
      <c r="O25" s="119">
        <f t="shared" si="1"/>
        <v>0</v>
      </c>
    </row>
    <row r="26" spans="1:15" x14ac:dyDescent="0.25">
      <c r="A26" s="213">
        <v>16</v>
      </c>
      <c r="B26" s="211" t="s">
        <v>338</v>
      </c>
      <c r="C26" s="274" t="s">
        <v>322</v>
      </c>
      <c r="D26" s="274">
        <v>120</v>
      </c>
      <c r="E26" s="133">
        <v>16500</v>
      </c>
      <c r="F26" s="133"/>
      <c r="G26" s="134">
        <f>D26*E26</f>
        <v>1980000</v>
      </c>
      <c r="H26" s="275"/>
      <c r="J26" s="526"/>
      <c r="K26" s="310" t="s">
        <v>339</v>
      </c>
      <c r="L26" s="526"/>
      <c r="M26" s="526"/>
      <c r="N26" s="526"/>
      <c r="O26" s="119">
        <f t="shared" si="1"/>
        <v>120</v>
      </c>
    </row>
    <row r="27" spans="1:15" ht="17.25" thickBot="1" x14ac:dyDescent="0.3">
      <c r="A27" s="517"/>
      <c r="B27" s="132" t="s">
        <v>339</v>
      </c>
      <c r="C27" s="517"/>
      <c r="D27" s="517"/>
      <c r="E27" s="133">
        <v>0</v>
      </c>
      <c r="F27" s="133"/>
      <c r="G27" s="134"/>
      <c r="H27" s="518"/>
      <c r="J27" s="527"/>
      <c r="K27" s="306" t="s">
        <v>340</v>
      </c>
      <c r="L27" s="527"/>
      <c r="M27" s="527"/>
      <c r="N27" s="527"/>
      <c r="O27" s="119">
        <f t="shared" si="1"/>
        <v>0</v>
      </c>
    </row>
    <row r="28" spans="1:15" ht="17.25" thickBot="1" x14ac:dyDescent="0.3">
      <c r="A28" s="517"/>
      <c r="B28" s="132" t="s">
        <v>340</v>
      </c>
      <c r="C28" s="517"/>
      <c r="D28" s="517"/>
      <c r="E28" s="133">
        <v>0</v>
      </c>
      <c r="F28" s="133"/>
      <c r="G28" s="134"/>
      <c r="H28" s="518"/>
      <c r="J28" s="305" t="s">
        <v>341</v>
      </c>
      <c r="K28" s="306" t="s">
        <v>342</v>
      </c>
      <c r="L28" s="307" t="s">
        <v>322</v>
      </c>
      <c r="M28" s="307">
        <v>120</v>
      </c>
      <c r="N28" s="307"/>
      <c r="O28" s="119">
        <f t="shared" si="1"/>
        <v>-120</v>
      </c>
    </row>
    <row r="29" spans="1:15" x14ac:dyDescent="0.25">
      <c r="A29" s="274">
        <v>17</v>
      </c>
      <c r="B29" s="211" t="s">
        <v>342</v>
      </c>
      <c r="C29" s="274" t="s">
        <v>322</v>
      </c>
      <c r="D29" s="274">
        <v>120</v>
      </c>
      <c r="E29" s="133">
        <v>5500</v>
      </c>
      <c r="F29" s="133"/>
      <c r="G29" s="134">
        <f>D29*E29</f>
        <v>660000</v>
      </c>
      <c r="H29" s="275"/>
      <c r="J29" s="526"/>
      <c r="K29" s="310" t="s">
        <v>343</v>
      </c>
      <c r="L29" s="526"/>
      <c r="M29" s="526"/>
      <c r="N29" s="526"/>
      <c r="O29" s="119">
        <f t="shared" si="1"/>
        <v>120</v>
      </c>
    </row>
    <row r="30" spans="1:15" ht="17.25" thickBot="1" x14ac:dyDescent="0.3">
      <c r="A30" s="517"/>
      <c r="B30" s="132" t="s">
        <v>343</v>
      </c>
      <c r="C30" s="517"/>
      <c r="D30" s="517"/>
      <c r="E30" s="133">
        <v>0</v>
      </c>
      <c r="F30" s="133"/>
      <c r="G30" s="134"/>
      <c r="H30" s="518"/>
      <c r="J30" s="527"/>
      <c r="K30" s="306" t="s">
        <v>339</v>
      </c>
      <c r="L30" s="527"/>
      <c r="M30" s="527"/>
      <c r="N30" s="527"/>
      <c r="O30" s="119">
        <f t="shared" si="1"/>
        <v>0</v>
      </c>
    </row>
    <row r="31" spans="1:15" ht="17.25" thickBot="1" x14ac:dyDescent="0.3">
      <c r="A31" s="517"/>
      <c r="B31" s="132" t="s">
        <v>339</v>
      </c>
      <c r="C31" s="517"/>
      <c r="D31" s="517"/>
      <c r="E31" s="133">
        <v>0</v>
      </c>
      <c r="F31" s="133"/>
      <c r="G31" s="134"/>
      <c r="H31" s="518"/>
      <c r="J31" s="305">
        <v>18</v>
      </c>
      <c r="K31" s="306" t="s">
        <v>344</v>
      </c>
      <c r="L31" s="307" t="s">
        <v>322</v>
      </c>
      <c r="M31" s="307">
        <v>120</v>
      </c>
      <c r="N31" s="307"/>
      <c r="O31" s="119">
        <f t="shared" si="1"/>
        <v>-120</v>
      </c>
    </row>
    <row r="32" spans="1:15" x14ac:dyDescent="0.25">
      <c r="A32" s="274">
        <v>18</v>
      </c>
      <c r="B32" s="211" t="s">
        <v>344</v>
      </c>
      <c r="C32" s="274" t="s">
        <v>322</v>
      </c>
      <c r="D32" s="274">
        <v>120</v>
      </c>
      <c r="E32" s="133">
        <v>5500</v>
      </c>
      <c r="F32" s="133"/>
      <c r="G32" s="134">
        <f>D32*E32</f>
        <v>660000</v>
      </c>
      <c r="H32" s="275"/>
      <c r="J32" s="526"/>
      <c r="K32" s="310" t="s">
        <v>345</v>
      </c>
      <c r="L32" s="526"/>
      <c r="M32" s="526"/>
      <c r="N32" s="526"/>
      <c r="O32" s="119">
        <f t="shared" si="1"/>
        <v>120</v>
      </c>
    </row>
    <row r="33" spans="1:15" ht="17.25" thickBot="1" x14ac:dyDescent="0.3">
      <c r="A33" s="517"/>
      <c r="B33" s="132" t="s">
        <v>345</v>
      </c>
      <c r="C33" s="517"/>
      <c r="D33" s="517"/>
      <c r="E33" s="133">
        <v>0</v>
      </c>
      <c r="F33" s="133"/>
      <c r="G33" s="134"/>
      <c r="H33" s="518"/>
      <c r="J33" s="527"/>
      <c r="K33" s="306" t="s">
        <v>346</v>
      </c>
      <c r="L33" s="527"/>
      <c r="M33" s="527"/>
      <c r="N33" s="527"/>
      <c r="O33" s="119">
        <f t="shared" si="1"/>
        <v>0</v>
      </c>
    </row>
    <row r="34" spans="1:15" ht="17.25" thickBot="1" x14ac:dyDescent="0.3">
      <c r="A34" s="517"/>
      <c r="B34" s="132" t="s">
        <v>346</v>
      </c>
      <c r="C34" s="517"/>
      <c r="D34" s="517"/>
      <c r="E34" s="133">
        <v>0</v>
      </c>
      <c r="F34" s="133"/>
      <c r="G34" s="134"/>
      <c r="H34" s="518"/>
      <c r="J34" s="305">
        <v>19</v>
      </c>
      <c r="K34" s="306" t="s">
        <v>347</v>
      </c>
      <c r="L34" s="307" t="s">
        <v>322</v>
      </c>
      <c r="M34" s="307">
        <v>120</v>
      </c>
      <c r="N34" s="307"/>
      <c r="O34" s="119">
        <f t="shared" si="1"/>
        <v>-120</v>
      </c>
    </row>
    <row r="35" spans="1:15" s="131" customFormat="1" ht="33" x14ac:dyDescent="0.25">
      <c r="A35" s="436">
        <v>19</v>
      </c>
      <c r="B35" s="437" t="s">
        <v>347</v>
      </c>
      <c r="C35" s="436" t="s">
        <v>322</v>
      </c>
      <c r="D35" s="436">
        <v>120</v>
      </c>
      <c r="E35" s="438">
        <v>13200.000000000002</v>
      </c>
      <c r="F35" s="438"/>
      <c r="G35" s="439">
        <f>D35*E35</f>
        <v>1584000.0000000002</v>
      </c>
      <c r="H35" s="275"/>
      <c r="I35" s="119"/>
      <c r="J35" s="526"/>
      <c r="K35" s="310" t="s">
        <v>348</v>
      </c>
      <c r="L35" s="526"/>
      <c r="M35" s="526"/>
      <c r="N35" s="526"/>
      <c r="O35" s="119">
        <f t="shared" si="1"/>
        <v>120</v>
      </c>
    </row>
    <row r="36" spans="1:15" ht="33.75" thickBot="1" x14ac:dyDescent="0.3">
      <c r="A36" s="517"/>
      <c r="B36" s="132" t="s">
        <v>348</v>
      </c>
      <c r="C36" s="517"/>
      <c r="D36" s="517"/>
      <c r="E36" s="133">
        <v>0</v>
      </c>
      <c r="F36" s="133"/>
      <c r="G36" s="134"/>
      <c r="H36" s="518"/>
      <c r="J36" s="527"/>
      <c r="K36" s="306" t="s">
        <v>349</v>
      </c>
      <c r="L36" s="527"/>
      <c r="M36" s="527"/>
      <c r="N36" s="527"/>
      <c r="O36" s="119">
        <f t="shared" si="1"/>
        <v>0</v>
      </c>
    </row>
    <row r="37" spans="1:15" ht="34.5" customHeight="1" thickBot="1" x14ac:dyDescent="0.3">
      <c r="A37" s="517"/>
      <c r="B37" s="132" t="s">
        <v>349</v>
      </c>
      <c r="C37" s="517"/>
      <c r="D37" s="517"/>
      <c r="E37" s="133">
        <v>0</v>
      </c>
      <c r="F37" s="133"/>
      <c r="G37" s="134"/>
      <c r="H37" s="518"/>
      <c r="J37" s="305" t="s">
        <v>350</v>
      </c>
      <c r="K37" s="306" t="s">
        <v>351</v>
      </c>
      <c r="L37" s="307" t="s">
        <v>322</v>
      </c>
      <c r="M37" s="307">
        <v>120</v>
      </c>
      <c r="N37" s="307"/>
      <c r="O37" s="119">
        <f t="shared" si="1"/>
        <v>-120</v>
      </c>
    </row>
    <row r="38" spans="1:15" s="131" customFormat="1" ht="17.25" thickBot="1" x14ac:dyDescent="0.3">
      <c r="A38" s="436">
        <v>20</v>
      </c>
      <c r="B38" s="437" t="s">
        <v>351</v>
      </c>
      <c r="C38" s="436" t="s">
        <v>322</v>
      </c>
      <c r="D38" s="436">
        <v>120</v>
      </c>
      <c r="E38" s="438">
        <v>22000</v>
      </c>
      <c r="F38" s="438"/>
      <c r="G38" s="439">
        <f>D38*E38</f>
        <v>2640000</v>
      </c>
      <c r="H38" s="275"/>
      <c r="I38" s="119"/>
      <c r="J38" s="305"/>
      <c r="K38" s="306" t="s">
        <v>352</v>
      </c>
      <c r="L38" s="307" t="s">
        <v>322</v>
      </c>
      <c r="M38" s="307">
        <v>120</v>
      </c>
      <c r="N38" s="307"/>
      <c r="O38" s="119">
        <f t="shared" si="1"/>
        <v>0</v>
      </c>
    </row>
    <row r="39" spans="1:15" x14ac:dyDescent="0.25">
      <c r="A39" s="274"/>
      <c r="B39" s="136" t="s">
        <v>352</v>
      </c>
      <c r="C39" s="274" t="s">
        <v>322</v>
      </c>
      <c r="D39" s="274">
        <v>120</v>
      </c>
      <c r="E39" s="133">
        <v>5500</v>
      </c>
      <c r="F39" s="133"/>
      <c r="G39" s="134">
        <f>D39*E39</f>
        <v>660000</v>
      </c>
      <c r="H39" s="275"/>
      <c r="J39" s="526"/>
      <c r="K39" s="310" t="s">
        <v>353</v>
      </c>
      <c r="L39" s="526"/>
      <c r="M39" s="526"/>
      <c r="N39" s="526"/>
      <c r="O39" s="119">
        <f t="shared" si="1"/>
        <v>120</v>
      </c>
    </row>
    <row r="40" spans="1:15" ht="17.25" thickBot="1" x14ac:dyDescent="0.3">
      <c r="A40" s="517"/>
      <c r="B40" s="132" t="s">
        <v>353</v>
      </c>
      <c r="C40" s="517"/>
      <c r="D40" s="517"/>
      <c r="E40" s="133">
        <v>0</v>
      </c>
      <c r="F40" s="133"/>
      <c r="G40" s="134"/>
      <c r="H40" s="518"/>
      <c r="J40" s="527"/>
      <c r="K40" s="306" t="s">
        <v>354</v>
      </c>
      <c r="L40" s="527"/>
      <c r="M40" s="527"/>
      <c r="N40" s="527"/>
      <c r="O40" s="119">
        <f t="shared" si="1"/>
        <v>0</v>
      </c>
    </row>
    <row r="41" spans="1:15" ht="17.25" thickBot="1" x14ac:dyDescent="0.3">
      <c r="A41" s="517"/>
      <c r="B41" s="132" t="s">
        <v>354</v>
      </c>
      <c r="C41" s="517"/>
      <c r="D41" s="517"/>
      <c r="E41" s="133">
        <v>0</v>
      </c>
      <c r="F41" s="133"/>
      <c r="G41" s="134"/>
      <c r="H41" s="518"/>
      <c r="J41" s="305" t="s">
        <v>355</v>
      </c>
      <c r="K41" s="306" t="s">
        <v>356</v>
      </c>
      <c r="L41" s="307" t="s">
        <v>322</v>
      </c>
      <c r="M41" s="307">
        <v>10</v>
      </c>
      <c r="N41" s="307"/>
      <c r="O41" s="119">
        <f t="shared" si="1"/>
        <v>-10</v>
      </c>
    </row>
    <row r="42" spans="1:15" ht="17.25" thickBot="1" x14ac:dyDescent="0.3">
      <c r="A42" s="274">
        <v>21</v>
      </c>
      <c r="B42" s="136" t="s">
        <v>356</v>
      </c>
      <c r="C42" s="274" t="s">
        <v>322</v>
      </c>
      <c r="D42" s="274">
        <v>10</v>
      </c>
      <c r="E42" s="133">
        <v>16500</v>
      </c>
      <c r="F42" s="133"/>
      <c r="G42" s="134">
        <f>D42*E42</f>
        <v>165000</v>
      </c>
      <c r="H42" s="275"/>
      <c r="J42" s="305">
        <v>22</v>
      </c>
      <c r="K42" s="306" t="s">
        <v>357</v>
      </c>
      <c r="L42" s="307" t="s">
        <v>322</v>
      </c>
      <c r="M42" s="307">
        <v>30</v>
      </c>
      <c r="N42" s="307"/>
      <c r="O42" s="119">
        <f t="shared" si="1"/>
        <v>-20</v>
      </c>
    </row>
    <row r="43" spans="1:15" ht="33.75" thickBot="1" x14ac:dyDescent="0.3">
      <c r="A43" s="274">
        <v>22</v>
      </c>
      <c r="B43" s="136" t="s">
        <v>357</v>
      </c>
      <c r="C43" s="274" t="s">
        <v>322</v>
      </c>
      <c r="D43" s="274">
        <v>30</v>
      </c>
      <c r="E43" s="133">
        <v>11000</v>
      </c>
      <c r="F43" s="133"/>
      <c r="G43" s="134">
        <f>D43*E43</f>
        <v>330000</v>
      </c>
      <c r="H43" s="275"/>
      <c r="J43" s="305">
        <v>23</v>
      </c>
      <c r="K43" s="306" t="s">
        <v>358</v>
      </c>
      <c r="L43" s="307" t="s">
        <v>322</v>
      </c>
      <c r="M43" s="307">
        <v>4</v>
      </c>
      <c r="N43" s="307"/>
      <c r="O43" s="119">
        <f t="shared" si="1"/>
        <v>26</v>
      </c>
    </row>
    <row r="44" spans="1:15" ht="33.75" thickBot="1" x14ac:dyDescent="0.3">
      <c r="A44" s="274">
        <v>23</v>
      </c>
      <c r="B44" s="136" t="s">
        <v>358</v>
      </c>
      <c r="C44" s="274" t="s">
        <v>322</v>
      </c>
      <c r="D44" s="274">
        <v>4</v>
      </c>
      <c r="E44" s="133">
        <v>22000</v>
      </c>
      <c r="F44" s="133"/>
      <c r="G44" s="134">
        <f>D44*E44</f>
        <v>88000</v>
      </c>
      <c r="H44" s="275"/>
      <c r="J44" s="305">
        <v>24</v>
      </c>
      <c r="K44" s="306" t="s">
        <v>359</v>
      </c>
      <c r="L44" s="307" t="s">
        <v>322</v>
      </c>
      <c r="M44" s="307">
        <v>180</v>
      </c>
      <c r="N44" s="307"/>
      <c r="O44" s="119">
        <f t="shared" si="1"/>
        <v>-176</v>
      </c>
    </row>
    <row r="45" spans="1:15" ht="50.25" thickBot="1" x14ac:dyDescent="0.3">
      <c r="A45" s="274"/>
      <c r="B45" s="132" t="s">
        <v>360</v>
      </c>
      <c r="C45" s="274"/>
      <c r="D45" s="274"/>
      <c r="E45" s="133">
        <v>0</v>
      </c>
      <c r="F45" s="133"/>
      <c r="G45" s="134"/>
      <c r="H45" s="275"/>
      <c r="J45" s="305">
        <v>25</v>
      </c>
      <c r="K45" s="306" t="s">
        <v>361</v>
      </c>
      <c r="L45" s="307" t="s">
        <v>322</v>
      </c>
      <c r="M45" s="307">
        <v>180</v>
      </c>
      <c r="N45" s="307"/>
      <c r="O45" s="119">
        <f t="shared" si="1"/>
        <v>-180</v>
      </c>
    </row>
    <row r="46" spans="1:15" ht="33.75" thickBot="1" x14ac:dyDescent="0.3">
      <c r="A46" s="274">
        <v>24</v>
      </c>
      <c r="B46" s="136" t="s">
        <v>362</v>
      </c>
      <c r="C46" s="274" t="s">
        <v>322</v>
      </c>
      <c r="D46" s="274">
        <v>180</v>
      </c>
      <c r="E46" s="133">
        <v>11000</v>
      </c>
      <c r="F46" s="133"/>
      <c r="G46" s="134">
        <f>D46*E46</f>
        <v>1980000</v>
      </c>
      <c r="H46" s="275"/>
      <c r="J46" s="305">
        <v>26</v>
      </c>
      <c r="K46" s="306" t="s">
        <v>363</v>
      </c>
      <c r="L46" s="307" t="s">
        <v>316</v>
      </c>
      <c r="M46" s="307">
        <v>84</v>
      </c>
      <c r="N46" s="307"/>
      <c r="O46" s="119">
        <f t="shared" si="1"/>
        <v>96</v>
      </c>
    </row>
    <row r="47" spans="1:15" ht="17.25" thickBot="1" x14ac:dyDescent="0.3">
      <c r="A47" s="274"/>
      <c r="B47" s="132" t="s">
        <v>364</v>
      </c>
      <c r="C47" s="274"/>
      <c r="D47" s="274"/>
      <c r="E47" s="133">
        <v>0</v>
      </c>
      <c r="F47" s="133"/>
      <c r="G47" s="134"/>
      <c r="H47" s="275"/>
      <c r="J47" s="305">
        <v>27</v>
      </c>
      <c r="K47" s="306" t="s">
        <v>365</v>
      </c>
      <c r="L47" s="307" t="s">
        <v>322</v>
      </c>
      <c r="M47" s="307">
        <v>66</v>
      </c>
      <c r="N47" s="307"/>
      <c r="O47" s="119">
        <f t="shared" si="1"/>
        <v>-66</v>
      </c>
    </row>
    <row r="48" spans="1:15" ht="33.75" thickBot="1" x14ac:dyDescent="0.3">
      <c r="A48" s="274">
        <v>25</v>
      </c>
      <c r="B48" s="136" t="s">
        <v>366</v>
      </c>
      <c r="C48" s="274" t="s">
        <v>322</v>
      </c>
      <c r="D48" s="274">
        <v>180</v>
      </c>
      <c r="E48" s="133">
        <v>5500</v>
      </c>
      <c r="F48" s="133"/>
      <c r="G48" s="134">
        <f>D48*E48</f>
        <v>990000</v>
      </c>
      <c r="H48" s="275"/>
      <c r="J48" s="311"/>
      <c r="K48" s="309" t="s">
        <v>367</v>
      </c>
      <c r="L48" s="307"/>
      <c r="M48" s="307">
        <v>11</v>
      </c>
      <c r="N48" s="307"/>
      <c r="O48" s="119">
        <f t="shared" si="1"/>
        <v>169</v>
      </c>
    </row>
    <row r="49" spans="1:15" ht="17.25" thickBot="1" x14ac:dyDescent="0.3">
      <c r="A49" s="274"/>
      <c r="B49" s="132" t="s">
        <v>368</v>
      </c>
      <c r="C49" s="274"/>
      <c r="D49" s="274"/>
      <c r="E49" s="133">
        <v>0</v>
      </c>
      <c r="F49" s="133"/>
      <c r="G49" s="134"/>
      <c r="H49" s="275"/>
      <c r="J49" s="311"/>
      <c r="K49" s="309" t="s">
        <v>369</v>
      </c>
      <c r="L49" s="307"/>
      <c r="M49" s="307">
        <v>11</v>
      </c>
      <c r="N49" s="307"/>
      <c r="O49" s="119">
        <f t="shared" si="1"/>
        <v>-11</v>
      </c>
    </row>
    <row r="50" spans="1:15" ht="17.25" thickBot="1" x14ac:dyDescent="0.3">
      <c r="A50" s="274">
        <v>26</v>
      </c>
      <c r="B50" s="136" t="s">
        <v>363</v>
      </c>
      <c r="C50" s="274" t="s">
        <v>316</v>
      </c>
      <c r="D50" s="274">
        <v>84</v>
      </c>
      <c r="E50" s="133">
        <v>5500</v>
      </c>
      <c r="F50" s="133"/>
      <c r="G50" s="134">
        <f>D50*E50</f>
        <v>462000</v>
      </c>
      <c r="H50" s="275"/>
      <c r="J50" s="311"/>
      <c r="K50" s="309" t="s">
        <v>370</v>
      </c>
      <c r="L50" s="307"/>
      <c r="M50" s="307">
        <v>11</v>
      </c>
      <c r="N50" s="307"/>
      <c r="O50" s="119">
        <f t="shared" si="1"/>
        <v>73</v>
      </c>
    </row>
    <row r="51" spans="1:15" ht="33.75" thickBot="1" x14ac:dyDescent="0.3">
      <c r="A51" s="274">
        <v>27</v>
      </c>
      <c r="B51" s="136" t="s">
        <v>365</v>
      </c>
      <c r="C51" s="274" t="s">
        <v>322</v>
      </c>
      <c r="D51" s="274">
        <v>66</v>
      </c>
      <c r="E51" s="133">
        <v>22000</v>
      </c>
      <c r="F51" s="133"/>
      <c r="G51" s="134">
        <f>D51*E51</f>
        <v>1452000</v>
      </c>
      <c r="H51" s="275"/>
      <c r="J51" s="311"/>
      <c r="K51" s="309" t="s">
        <v>371</v>
      </c>
      <c r="L51" s="307"/>
      <c r="M51" s="307">
        <v>11</v>
      </c>
      <c r="N51" s="307"/>
      <c r="O51" s="119">
        <f t="shared" si="1"/>
        <v>55</v>
      </c>
    </row>
    <row r="52" spans="1:15" ht="33.75" thickBot="1" x14ac:dyDescent="0.3">
      <c r="A52" s="273"/>
      <c r="B52" s="139" t="s">
        <v>367</v>
      </c>
      <c r="C52" s="274"/>
      <c r="D52" s="274">
        <v>11</v>
      </c>
      <c r="E52" s="133">
        <v>0</v>
      </c>
      <c r="F52" s="133"/>
      <c r="G52" s="134"/>
      <c r="H52" s="275"/>
      <c r="J52" s="311"/>
      <c r="K52" s="309" t="s">
        <v>372</v>
      </c>
      <c r="L52" s="307"/>
      <c r="M52" s="307">
        <v>11</v>
      </c>
      <c r="N52" s="307"/>
      <c r="O52" s="119">
        <f t="shared" si="1"/>
        <v>0</v>
      </c>
    </row>
    <row r="53" spans="1:15" ht="17.25" thickBot="1" x14ac:dyDescent="0.3">
      <c r="A53" s="273"/>
      <c r="B53" s="139" t="s">
        <v>369</v>
      </c>
      <c r="C53" s="274"/>
      <c r="D53" s="274">
        <v>11</v>
      </c>
      <c r="E53" s="133">
        <v>0</v>
      </c>
      <c r="F53" s="133"/>
      <c r="G53" s="134"/>
      <c r="H53" s="275"/>
      <c r="J53" s="311"/>
      <c r="K53" s="309" t="s">
        <v>373</v>
      </c>
      <c r="L53" s="307"/>
      <c r="M53" s="307">
        <v>11</v>
      </c>
      <c r="N53" s="307"/>
      <c r="O53" s="119">
        <f t="shared" si="1"/>
        <v>0</v>
      </c>
    </row>
    <row r="54" spans="1:15" ht="17.25" thickBot="1" x14ac:dyDescent="0.3">
      <c r="A54" s="273"/>
      <c r="B54" s="139" t="s">
        <v>370</v>
      </c>
      <c r="C54" s="274"/>
      <c r="D54" s="274">
        <v>11</v>
      </c>
      <c r="E54" s="133">
        <v>0</v>
      </c>
      <c r="F54" s="133"/>
      <c r="G54" s="134"/>
      <c r="H54" s="275"/>
      <c r="J54" s="311">
        <v>28</v>
      </c>
      <c r="K54" s="306" t="s">
        <v>374</v>
      </c>
      <c r="L54" s="307" t="s">
        <v>67</v>
      </c>
      <c r="M54" s="307">
        <v>16</v>
      </c>
      <c r="N54" s="307"/>
      <c r="O54" s="119">
        <f t="shared" si="1"/>
        <v>-5</v>
      </c>
    </row>
    <row r="55" spans="1:15" x14ac:dyDescent="0.25">
      <c r="A55" s="273"/>
      <c r="B55" s="139" t="s">
        <v>371</v>
      </c>
      <c r="C55" s="274"/>
      <c r="D55" s="274">
        <v>11</v>
      </c>
      <c r="E55" s="133">
        <v>0</v>
      </c>
      <c r="F55" s="133"/>
      <c r="G55" s="134"/>
      <c r="H55" s="275"/>
      <c r="J55" s="519"/>
      <c r="K55" s="310" t="s">
        <v>375</v>
      </c>
      <c r="L55" s="526"/>
      <c r="M55" s="526"/>
      <c r="N55" s="526"/>
      <c r="O55" s="119">
        <f t="shared" si="1"/>
        <v>11</v>
      </c>
    </row>
    <row r="56" spans="1:15" ht="17.25" thickBot="1" x14ac:dyDescent="0.3">
      <c r="A56" s="273"/>
      <c r="B56" s="139" t="s">
        <v>372</v>
      </c>
      <c r="C56" s="274"/>
      <c r="D56" s="274">
        <v>11</v>
      </c>
      <c r="E56" s="133">
        <v>0</v>
      </c>
      <c r="F56" s="133"/>
      <c r="G56" s="134"/>
      <c r="H56" s="275"/>
      <c r="J56" s="520"/>
      <c r="K56" s="306" t="s">
        <v>376</v>
      </c>
      <c r="L56" s="527"/>
      <c r="M56" s="527"/>
      <c r="N56" s="527"/>
      <c r="O56" s="119">
        <f t="shared" si="1"/>
        <v>11</v>
      </c>
    </row>
    <row r="57" spans="1:15" ht="17.25" thickBot="1" x14ac:dyDescent="0.3">
      <c r="A57" s="273"/>
      <c r="B57" s="139" t="s">
        <v>373</v>
      </c>
      <c r="C57" s="274"/>
      <c r="D57" s="274">
        <v>11</v>
      </c>
      <c r="E57" s="133">
        <v>0</v>
      </c>
      <c r="F57" s="133"/>
      <c r="G57" s="134"/>
      <c r="H57" s="275"/>
      <c r="J57" s="311">
        <v>29</v>
      </c>
      <c r="K57" s="306" t="s">
        <v>377</v>
      </c>
      <c r="L57" s="307" t="s">
        <v>322</v>
      </c>
      <c r="M57" s="307">
        <v>40</v>
      </c>
      <c r="N57" s="307"/>
      <c r="O57" s="119">
        <f t="shared" si="1"/>
        <v>-29</v>
      </c>
    </row>
    <row r="58" spans="1:15" ht="17.25" thickBot="1" x14ac:dyDescent="0.3">
      <c r="A58" s="273">
        <v>28</v>
      </c>
      <c r="B58" s="136" t="s">
        <v>374</v>
      </c>
      <c r="C58" s="274" t="s">
        <v>67</v>
      </c>
      <c r="D58" s="274">
        <v>16</v>
      </c>
      <c r="E58" s="133">
        <v>55000.000000000007</v>
      </c>
      <c r="F58" s="133"/>
      <c r="G58" s="134">
        <f>D58*E58</f>
        <v>880000.00000000012</v>
      </c>
      <c r="H58" s="275"/>
      <c r="J58" s="311"/>
      <c r="K58" s="306" t="s">
        <v>378</v>
      </c>
      <c r="L58" s="307"/>
      <c r="M58" s="307"/>
      <c r="N58" s="307"/>
      <c r="O58" s="119">
        <f t="shared" si="1"/>
        <v>16</v>
      </c>
    </row>
    <row r="59" spans="1:15" ht="17.25" thickBot="1" x14ac:dyDescent="0.3">
      <c r="A59" s="516"/>
      <c r="B59" s="132" t="s">
        <v>375</v>
      </c>
      <c r="C59" s="517"/>
      <c r="D59" s="517"/>
      <c r="E59" s="133">
        <v>0</v>
      </c>
      <c r="F59" s="133"/>
      <c r="G59" s="134"/>
      <c r="H59" s="518"/>
      <c r="J59" s="311">
        <v>30</v>
      </c>
      <c r="K59" s="306" t="s">
        <v>379</v>
      </c>
      <c r="L59" s="307" t="s">
        <v>322</v>
      </c>
      <c r="M59" s="307">
        <v>40</v>
      </c>
      <c r="N59" s="307"/>
      <c r="O59" s="119">
        <f t="shared" si="1"/>
        <v>-40</v>
      </c>
    </row>
    <row r="60" spans="1:15" ht="17.25" thickBot="1" x14ac:dyDescent="0.3">
      <c r="A60" s="516"/>
      <c r="B60" s="132" t="s">
        <v>376</v>
      </c>
      <c r="C60" s="517"/>
      <c r="D60" s="517"/>
      <c r="E60" s="133">
        <v>0</v>
      </c>
      <c r="F60" s="133"/>
      <c r="G60" s="134"/>
      <c r="H60" s="518"/>
      <c r="J60" s="311"/>
      <c r="K60" s="306" t="s">
        <v>380</v>
      </c>
      <c r="L60" s="307"/>
      <c r="M60" s="307"/>
      <c r="N60" s="307"/>
      <c r="O60" s="119">
        <f t="shared" si="1"/>
        <v>0</v>
      </c>
    </row>
    <row r="61" spans="1:15" ht="17.25" thickBot="1" x14ac:dyDescent="0.3">
      <c r="A61" s="273">
        <v>29</v>
      </c>
      <c r="B61" s="136" t="s">
        <v>377</v>
      </c>
      <c r="C61" s="274" t="s">
        <v>322</v>
      </c>
      <c r="D61" s="274">
        <v>40</v>
      </c>
      <c r="E61" s="133">
        <v>77000</v>
      </c>
      <c r="F61" s="133"/>
      <c r="G61" s="134">
        <f>D61*E61</f>
        <v>3080000</v>
      </c>
      <c r="H61" s="275"/>
      <c r="J61" s="311">
        <v>31</v>
      </c>
      <c r="K61" s="306" t="s">
        <v>381</v>
      </c>
      <c r="L61" s="307" t="s">
        <v>382</v>
      </c>
      <c r="M61" s="307">
        <v>40</v>
      </c>
      <c r="N61" s="307"/>
      <c r="O61" s="119">
        <f t="shared" si="1"/>
        <v>0</v>
      </c>
    </row>
    <row r="62" spans="1:15" ht="17.25" thickBot="1" x14ac:dyDescent="0.3">
      <c r="A62" s="273"/>
      <c r="B62" s="132" t="s">
        <v>378</v>
      </c>
      <c r="C62" s="274"/>
      <c r="D62" s="274"/>
      <c r="E62" s="133">
        <v>0</v>
      </c>
      <c r="F62" s="133"/>
      <c r="G62" s="134"/>
      <c r="H62" s="275"/>
      <c r="J62" s="311"/>
      <c r="K62" s="306" t="s">
        <v>383</v>
      </c>
      <c r="L62" s="307"/>
      <c r="M62" s="307"/>
      <c r="N62" s="307"/>
      <c r="O62" s="119">
        <f t="shared" si="1"/>
        <v>0</v>
      </c>
    </row>
    <row r="63" spans="1:15" ht="17.25" thickBot="1" x14ac:dyDescent="0.3">
      <c r="A63" s="273">
        <v>30</v>
      </c>
      <c r="B63" s="136" t="s">
        <v>379</v>
      </c>
      <c r="C63" s="274" t="s">
        <v>322</v>
      </c>
      <c r="D63" s="274">
        <v>40</v>
      </c>
      <c r="E63" s="133">
        <v>55000.000000000007</v>
      </c>
      <c r="F63" s="133"/>
      <c r="G63" s="134">
        <f>D63*E63</f>
        <v>2200000.0000000005</v>
      </c>
      <c r="H63" s="275"/>
      <c r="J63" s="311" t="s">
        <v>384</v>
      </c>
      <c r="K63" s="306" t="s">
        <v>385</v>
      </c>
      <c r="L63" s="307" t="s">
        <v>283</v>
      </c>
      <c r="M63" s="307">
        <v>40</v>
      </c>
      <c r="N63" s="307"/>
      <c r="O63" s="119">
        <f t="shared" si="1"/>
        <v>0</v>
      </c>
    </row>
    <row r="64" spans="1:15" x14ac:dyDescent="0.25">
      <c r="A64" s="273"/>
      <c r="B64" s="132" t="s">
        <v>380</v>
      </c>
      <c r="C64" s="274"/>
      <c r="D64" s="274"/>
      <c r="E64" s="133">
        <v>0</v>
      </c>
      <c r="F64" s="133"/>
      <c r="G64" s="134"/>
      <c r="H64" s="275"/>
      <c r="J64" s="519"/>
      <c r="K64" s="310" t="s">
        <v>386</v>
      </c>
      <c r="L64" s="526"/>
      <c r="M64" s="526"/>
      <c r="N64" s="526"/>
      <c r="O64" s="119">
        <f t="shared" si="1"/>
        <v>0</v>
      </c>
    </row>
    <row r="65" spans="1:15" ht="17.25" thickBot="1" x14ac:dyDescent="0.3">
      <c r="A65" s="273">
        <v>31</v>
      </c>
      <c r="B65" s="136" t="s">
        <v>381</v>
      </c>
      <c r="C65" s="274" t="s">
        <v>382</v>
      </c>
      <c r="D65" s="274">
        <v>40</v>
      </c>
      <c r="E65" s="133">
        <v>11000</v>
      </c>
      <c r="F65" s="133"/>
      <c r="G65" s="134">
        <f>D65*E65</f>
        <v>440000</v>
      </c>
      <c r="H65" s="275"/>
      <c r="J65" s="520"/>
      <c r="K65" s="306" t="s">
        <v>387</v>
      </c>
      <c r="L65" s="527"/>
      <c r="M65" s="527"/>
      <c r="N65" s="527"/>
      <c r="O65" s="119">
        <f t="shared" si="1"/>
        <v>40</v>
      </c>
    </row>
    <row r="66" spans="1:15" ht="17.25" thickBot="1" x14ac:dyDescent="0.3">
      <c r="A66" s="273"/>
      <c r="B66" s="132" t="s">
        <v>383</v>
      </c>
      <c r="C66" s="274"/>
      <c r="D66" s="274"/>
      <c r="E66" s="133">
        <v>0</v>
      </c>
      <c r="F66" s="133"/>
      <c r="G66" s="134"/>
      <c r="H66" s="275"/>
      <c r="J66" s="311" t="s">
        <v>388</v>
      </c>
      <c r="K66" s="306" t="s">
        <v>389</v>
      </c>
      <c r="L66" s="307" t="s">
        <v>322</v>
      </c>
      <c r="M66" s="307">
        <v>40</v>
      </c>
      <c r="N66" s="307"/>
      <c r="O66" s="119">
        <f t="shared" si="1"/>
        <v>-40</v>
      </c>
    </row>
    <row r="67" spans="1:15" s="131" customFormat="1" ht="33" x14ac:dyDescent="0.25">
      <c r="A67" s="273">
        <v>32</v>
      </c>
      <c r="B67" s="441" t="s">
        <v>385</v>
      </c>
      <c r="C67" s="274" t="s">
        <v>283</v>
      </c>
      <c r="D67" s="274">
        <v>40</v>
      </c>
      <c r="E67" s="133">
        <v>22000</v>
      </c>
      <c r="F67" s="133"/>
      <c r="G67" s="134">
        <f>D67*E67</f>
        <v>880000</v>
      </c>
      <c r="H67" s="275"/>
      <c r="I67" s="119"/>
      <c r="J67" s="519">
        <v>34</v>
      </c>
      <c r="K67" s="310" t="s">
        <v>390</v>
      </c>
      <c r="L67" s="526"/>
      <c r="M67" s="526"/>
      <c r="N67" s="526"/>
      <c r="O67" s="119">
        <f t="shared" si="1"/>
        <v>40</v>
      </c>
    </row>
    <row r="68" spans="1:15" x14ac:dyDescent="0.25">
      <c r="A68" s="516"/>
      <c r="B68" s="132" t="s">
        <v>386</v>
      </c>
      <c r="C68" s="517"/>
      <c r="D68" s="517"/>
      <c r="E68" s="133">
        <v>0</v>
      </c>
      <c r="F68" s="133"/>
      <c r="G68" s="134"/>
      <c r="H68" s="518"/>
      <c r="J68" s="528"/>
      <c r="K68" s="310" t="s">
        <v>391</v>
      </c>
      <c r="L68" s="529"/>
      <c r="M68" s="529"/>
      <c r="N68" s="529"/>
      <c r="O68" s="119">
        <f t="shared" si="1"/>
        <v>0</v>
      </c>
    </row>
    <row r="69" spans="1:15" ht="17.25" thickBot="1" x14ac:dyDescent="0.3">
      <c r="A69" s="516"/>
      <c r="B69" s="132" t="s">
        <v>387</v>
      </c>
      <c r="C69" s="517"/>
      <c r="D69" s="517"/>
      <c r="E69" s="133">
        <v>0</v>
      </c>
      <c r="F69" s="133"/>
      <c r="G69" s="134"/>
      <c r="H69" s="518"/>
      <c r="J69" s="520"/>
      <c r="K69" s="306" t="s">
        <v>392</v>
      </c>
      <c r="L69" s="527"/>
      <c r="M69" s="527"/>
      <c r="N69" s="527"/>
      <c r="O69" s="119">
        <f t="shared" si="1"/>
        <v>0</v>
      </c>
    </row>
    <row r="70" spans="1:15" ht="17.25" thickBot="1" x14ac:dyDescent="0.3">
      <c r="A70" s="273">
        <v>33</v>
      </c>
      <c r="B70" s="441" t="s">
        <v>389</v>
      </c>
      <c r="C70" s="274" t="s">
        <v>322</v>
      </c>
      <c r="D70" s="274">
        <v>40</v>
      </c>
      <c r="E70" s="133">
        <v>33000</v>
      </c>
      <c r="F70" s="133"/>
      <c r="G70" s="134">
        <f t="shared" ref="G70:G133" si="2">D70*E70</f>
        <v>1320000</v>
      </c>
      <c r="H70" s="275"/>
      <c r="J70" s="311">
        <v>35</v>
      </c>
      <c r="K70" s="306" t="s">
        <v>393</v>
      </c>
      <c r="L70" s="307" t="s">
        <v>394</v>
      </c>
      <c r="M70" s="307">
        <v>40</v>
      </c>
      <c r="N70" s="307"/>
      <c r="O70" s="119">
        <f t="shared" ref="O70:O133" si="3">D70-M70</f>
        <v>0</v>
      </c>
    </row>
    <row r="71" spans="1:15" s="131" customFormat="1" ht="17.25" thickBot="1" x14ac:dyDescent="0.3">
      <c r="A71" s="273">
        <v>34</v>
      </c>
      <c r="B71" s="441" t="s">
        <v>390</v>
      </c>
      <c r="C71" s="274" t="s">
        <v>394</v>
      </c>
      <c r="D71" s="274">
        <v>8</v>
      </c>
      <c r="E71" s="133">
        <v>13200.000000000002</v>
      </c>
      <c r="F71" s="133"/>
      <c r="G71" s="134">
        <f t="shared" si="2"/>
        <v>105600.00000000001</v>
      </c>
      <c r="H71" s="275"/>
      <c r="I71" s="119"/>
      <c r="J71" s="311"/>
      <c r="K71" s="306" t="s">
        <v>395</v>
      </c>
      <c r="L71" s="307"/>
      <c r="M71" s="307"/>
      <c r="N71" s="307"/>
      <c r="O71" s="119">
        <f t="shared" si="3"/>
        <v>8</v>
      </c>
    </row>
    <row r="72" spans="1:15" ht="17.25" thickBot="1" x14ac:dyDescent="0.3">
      <c r="A72" s="516"/>
      <c r="B72" s="132" t="s">
        <v>396</v>
      </c>
      <c r="C72" s="517"/>
      <c r="D72" s="517"/>
      <c r="E72" s="133">
        <v>0</v>
      </c>
      <c r="F72" s="133"/>
      <c r="G72" s="134"/>
      <c r="H72" s="518"/>
      <c r="J72" s="311" t="s">
        <v>397</v>
      </c>
      <c r="K72" s="306" t="s">
        <v>398</v>
      </c>
      <c r="L72" s="307" t="s">
        <v>322</v>
      </c>
      <c r="M72" s="307">
        <v>40</v>
      </c>
      <c r="N72" s="307"/>
      <c r="O72" s="119">
        <f t="shared" si="3"/>
        <v>-40</v>
      </c>
    </row>
    <row r="73" spans="1:15" x14ac:dyDescent="0.25">
      <c r="A73" s="516"/>
      <c r="B73" s="132" t="s">
        <v>399</v>
      </c>
      <c r="C73" s="517"/>
      <c r="D73" s="517"/>
      <c r="E73" s="133">
        <v>0</v>
      </c>
      <c r="F73" s="133"/>
      <c r="G73" s="134"/>
      <c r="H73" s="518"/>
      <c r="J73" s="519">
        <v>37</v>
      </c>
      <c r="K73" s="310" t="s">
        <v>400</v>
      </c>
      <c r="L73" s="526" t="s">
        <v>394</v>
      </c>
      <c r="M73" s="526">
        <v>40</v>
      </c>
      <c r="N73" s="526"/>
      <c r="O73" s="119">
        <f t="shared" si="3"/>
        <v>-40</v>
      </c>
    </row>
    <row r="74" spans="1:15" s="131" customFormat="1" ht="33" x14ac:dyDescent="0.25">
      <c r="A74" s="273">
        <v>35</v>
      </c>
      <c r="B74" s="441" t="s">
        <v>393</v>
      </c>
      <c r="C74" s="274" t="s">
        <v>394</v>
      </c>
      <c r="D74" s="274">
        <v>40</v>
      </c>
      <c r="E74" s="133">
        <v>13200.000000000002</v>
      </c>
      <c r="F74" s="133"/>
      <c r="G74" s="134">
        <f t="shared" si="2"/>
        <v>528000.00000000012</v>
      </c>
      <c r="H74" s="275"/>
      <c r="I74" s="119"/>
      <c r="J74" s="528"/>
      <c r="K74" s="310" t="s">
        <v>401</v>
      </c>
      <c r="L74" s="529"/>
      <c r="M74" s="529"/>
      <c r="N74" s="529"/>
      <c r="O74" s="119">
        <f t="shared" si="3"/>
        <v>40</v>
      </c>
    </row>
    <row r="75" spans="1:15" ht="17.25" thickBot="1" x14ac:dyDescent="0.3">
      <c r="A75" s="273"/>
      <c r="B75" s="132" t="s">
        <v>395</v>
      </c>
      <c r="C75" s="274"/>
      <c r="D75" s="274"/>
      <c r="E75" s="133">
        <v>0</v>
      </c>
      <c r="F75" s="133"/>
      <c r="G75" s="134"/>
      <c r="H75" s="275"/>
      <c r="J75" s="520"/>
      <c r="K75" s="306" t="s">
        <v>402</v>
      </c>
      <c r="L75" s="527"/>
      <c r="M75" s="527"/>
      <c r="N75" s="527"/>
      <c r="O75" s="119">
        <f t="shared" si="3"/>
        <v>0</v>
      </c>
    </row>
    <row r="76" spans="1:15" ht="17.25" thickBot="1" x14ac:dyDescent="0.3">
      <c r="A76" s="273">
        <v>36</v>
      </c>
      <c r="B76" s="136" t="s">
        <v>398</v>
      </c>
      <c r="C76" s="274" t="s">
        <v>322</v>
      </c>
      <c r="D76" s="274">
        <v>40</v>
      </c>
      <c r="E76" s="133">
        <v>7700.0000000000009</v>
      </c>
      <c r="F76" s="133"/>
      <c r="G76" s="134">
        <f t="shared" si="2"/>
        <v>308000.00000000006</v>
      </c>
      <c r="H76" s="275"/>
      <c r="J76" s="311">
        <v>38</v>
      </c>
      <c r="K76" s="306" t="s">
        <v>403</v>
      </c>
      <c r="L76" s="307" t="s">
        <v>322</v>
      </c>
      <c r="M76" s="307">
        <v>20</v>
      </c>
      <c r="N76" s="307"/>
      <c r="O76" s="119">
        <f t="shared" si="3"/>
        <v>20</v>
      </c>
    </row>
    <row r="77" spans="1:15" ht="33.75" thickBot="1" x14ac:dyDescent="0.3">
      <c r="A77" s="273">
        <v>37</v>
      </c>
      <c r="B77" s="136" t="s">
        <v>400</v>
      </c>
      <c r="C77" s="274" t="s">
        <v>394</v>
      </c>
      <c r="D77" s="274">
        <v>40</v>
      </c>
      <c r="E77" s="133">
        <v>5500</v>
      </c>
      <c r="F77" s="133"/>
      <c r="G77" s="134">
        <f t="shared" si="2"/>
        <v>220000</v>
      </c>
      <c r="H77" s="275"/>
      <c r="J77" s="311">
        <v>39</v>
      </c>
      <c r="K77" s="306" t="s">
        <v>404</v>
      </c>
      <c r="L77" s="307" t="s">
        <v>322</v>
      </c>
      <c r="M77" s="307">
        <v>40</v>
      </c>
      <c r="N77" s="307"/>
      <c r="O77" s="119">
        <f t="shared" si="3"/>
        <v>0</v>
      </c>
    </row>
    <row r="78" spans="1:15" ht="37.5" customHeight="1" thickBot="1" x14ac:dyDescent="0.3">
      <c r="A78" s="516"/>
      <c r="B78" s="132" t="s">
        <v>401</v>
      </c>
      <c r="C78" s="517"/>
      <c r="D78" s="517"/>
      <c r="E78" s="133">
        <v>0</v>
      </c>
      <c r="F78" s="133"/>
      <c r="G78" s="134"/>
      <c r="H78" s="518"/>
      <c r="J78" s="311">
        <v>40</v>
      </c>
      <c r="K78" s="306" t="s">
        <v>405</v>
      </c>
      <c r="L78" s="307" t="s">
        <v>406</v>
      </c>
      <c r="M78" s="307">
        <v>40</v>
      </c>
      <c r="N78" s="307"/>
      <c r="O78" s="119">
        <f t="shared" si="3"/>
        <v>-40</v>
      </c>
    </row>
    <row r="79" spans="1:15" ht="17.25" thickBot="1" x14ac:dyDescent="0.3">
      <c r="A79" s="516"/>
      <c r="B79" s="132" t="s">
        <v>402</v>
      </c>
      <c r="C79" s="517"/>
      <c r="D79" s="517"/>
      <c r="E79" s="133">
        <v>0</v>
      </c>
      <c r="F79" s="133"/>
      <c r="G79" s="134"/>
      <c r="H79" s="518"/>
      <c r="J79" s="311"/>
      <c r="K79" s="306" t="s">
        <v>407</v>
      </c>
      <c r="L79" s="307"/>
      <c r="M79" s="307"/>
      <c r="N79" s="307"/>
      <c r="O79" s="119">
        <f t="shared" si="3"/>
        <v>0</v>
      </c>
    </row>
    <row r="80" spans="1:15" ht="17.25" thickBot="1" x14ac:dyDescent="0.3">
      <c r="A80" s="273">
        <v>38</v>
      </c>
      <c r="B80" s="136" t="s">
        <v>403</v>
      </c>
      <c r="C80" s="274" t="s">
        <v>322</v>
      </c>
      <c r="D80" s="274">
        <v>20</v>
      </c>
      <c r="E80" s="133">
        <v>44000</v>
      </c>
      <c r="F80" s="133"/>
      <c r="G80" s="134">
        <f t="shared" si="2"/>
        <v>880000</v>
      </c>
      <c r="H80" s="275"/>
      <c r="J80" s="311" t="s">
        <v>408</v>
      </c>
      <c r="K80" s="306" t="s">
        <v>409</v>
      </c>
      <c r="L80" s="307" t="s">
        <v>322</v>
      </c>
      <c r="M80" s="307">
        <v>40</v>
      </c>
      <c r="N80" s="307"/>
      <c r="O80" s="119">
        <f t="shared" si="3"/>
        <v>-20</v>
      </c>
    </row>
    <row r="81" spans="1:15" x14ac:dyDescent="0.25">
      <c r="A81" s="273">
        <v>39</v>
      </c>
      <c r="B81" s="136" t="s">
        <v>404</v>
      </c>
      <c r="C81" s="274" t="s">
        <v>322</v>
      </c>
      <c r="D81" s="274">
        <v>40</v>
      </c>
      <c r="E81" s="133">
        <v>33000</v>
      </c>
      <c r="F81" s="133"/>
      <c r="G81" s="134">
        <f t="shared" si="2"/>
        <v>1320000</v>
      </c>
      <c r="H81" s="275"/>
      <c r="J81" s="519">
        <v>42</v>
      </c>
      <c r="K81" s="310" t="s">
        <v>410</v>
      </c>
      <c r="L81" s="526"/>
      <c r="M81" s="526" t="s">
        <v>411</v>
      </c>
      <c r="N81" s="526"/>
      <c r="O81" s="119">
        <f t="shared" si="3"/>
        <v>2</v>
      </c>
    </row>
    <row r="82" spans="1:15" x14ac:dyDescent="0.25">
      <c r="A82" s="273">
        <v>40</v>
      </c>
      <c r="B82" s="136" t="s">
        <v>405</v>
      </c>
      <c r="C82" s="274" t="s">
        <v>406</v>
      </c>
      <c r="D82" s="274">
        <v>40</v>
      </c>
      <c r="E82" s="133">
        <v>11000</v>
      </c>
      <c r="F82" s="133"/>
      <c r="G82" s="134">
        <f t="shared" si="2"/>
        <v>440000</v>
      </c>
      <c r="H82" s="275"/>
      <c r="J82" s="528"/>
      <c r="K82" s="310" t="s">
        <v>412</v>
      </c>
      <c r="L82" s="529"/>
      <c r="M82" s="529"/>
      <c r="N82" s="529"/>
      <c r="O82" s="119">
        <f t="shared" si="3"/>
        <v>40</v>
      </c>
    </row>
    <row r="83" spans="1:15" ht="17.25" thickBot="1" x14ac:dyDescent="0.3">
      <c r="A83" s="273"/>
      <c r="B83" s="132" t="s">
        <v>407</v>
      </c>
      <c r="C83" s="274"/>
      <c r="D83" s="274"/>
      <c r="E83" s="133">
        <v>0</v>
      </c>
      <c r="F83" s="133"/>
      <c r="G83" s="134"/>
      <c r="H83" s="275"/>
      <c r="J83" s="520"/>
      <c r="K83" s="306" t="s">
        <v>413</v>
      </c>
      <c r="L83" s="527"/>
      <c r="M83" s="527"/>
      <c r="N83" s="527"/>
      <c r="O83" s="119">
        <f t="shared" si="3"/>
        <v>0</v>
      </c>
    </row>
    <row r="84" spans="1:15" s="131" customFormat="1" ht="17.25" thickBot="1" x14ac:dyDescent="0.3">
      <c r="A84" s="273">
        <v>41</v>
      </c>
      <c r="B84" s="441" t="s">
        <v>409</v>
      </c>
      <c r="C84" s="274" t="s">
        <v>322</v>
      </c>
      <c r="D84" s="274">
        <v>40</v>
      </c>
      <c r="E84" s="133">
        <v>33000</v>
      </c>
      <c r="F84" s="133"/>
      <c r="G84" s="134">
        <f t="shared" si="2"/>
        <v>1320000</v>
      </c>
      <c r="H84" s="275"/>
      <c r="I84" s="119"/>
      <c r="J84" s="311">
        <v>43</v>
      </c>
      <c r="K84" s="306" t="s">
        <v>414</v>
      </c>
      <c r="L84" s="307" t="s">
        <v>316</v>
      </c>
      <c r="M84" s="307">
        <v>40</v>
      </c>
      <c r="N84" s="307"/>
      <c r="O84" s="119">
        <f t="shared" si="3"/>
        <v>0</v>
      </c>
    </row>
    <row r="85" spans="1:15" x14ac:dyDescent="0.25">
      <c r="A85" s="273">
        <v>42</v>
      </c>
      <c r="B85" s="136" t="s">
        <v>410</v>
      </c>
      <c r="C85" s="274"/>
      <c r="D85" s="274">
        <v>38</v>
      </c>
      <c r="E85" s="133">
        <v>33000</v>
      </c>
      <c r="F85" s="133"/>
      <c r="G85" s="134">
        <f t="shared" si="2"/>
        <v>1254000</v>
      </c>
      <c r="H85" s="275"/>
      <c r="J85" s="519"/>
      <c r="K85" s="310" t="s">
        <v>415</v>
      </c>
      <c r="L85" s="526"/>
      <c r="M85" s="526"/>
      <c r="N85" s="526"/>
      <c r="O85" s="119">
        <f t="shared" si="3"/>
        <v>38</v>
      </c>
    </row>
    <row r="86" spans="1:15" ht="17.25" thickBot="1" x14ac:dyDescent="0.3">
      <c r="A86" s="516"/>
      <c r="B86" s="132" t="s">
        <v>412</v>
      </c>
      <c r="C86" s="517"/>
      <c r="D86" s="517"/>
      <c r="E86" s="133">
        <v>0</v>
      </c>
      <c r="F86" s="133"/>
      <c r="G86" s="134">
        <f t="shared" si="2"/>
        <v>0</v>
      </c>
      <c r="H86" s="518"/>
      <c r="J86" s="520"/>
      <c r="K86" s="306" t="s">
        <v>416</v>
      </c>
      <c r="L86" s="527"/>
      <c r="M86" s="527"/>
      <c r="N86" s="527"/>
      <c r="O86" s="119">
        <f t="shared" si="3"/>
        <v>0</v>
      </c>
    </row>
    <row r="87" spans="1:15" ht="17.25" thickBot="1" x14ac:dyDescent="0.3">
      <c r="A87" s="516"/>
      <c r="B87" s="132" t="s">
        <v>413</v>
      </c>
      <c r="C87" s="517"/>
      <c r="D87" s="517"/>
      <c r="E87" s="133">
        <v>0</v>
      </c>
      <c r="F87" s="133"/>
      <c r="G87" s="134">
        <f t="shared" si="2"/>
        <v>0</v>
      </c>
      <c r="H87" s="518"/>
      <c r="J87" s="311">
        <v>44</v>
      </c>
      <c r="K87" s="306" t="s">
        <v>417</v>
      </c>
      <c r="L87" s="307" t="s">
        <v>418</v>
      </c>
      <c r="M87" s="307">
        <v>40</v>
      </c>
      <c r="N87" s="307"/>
      <c r="O87" s="119">
        <f t="shared" si="3"/>
        <v>-40</v>
      </c>
    </row>
    <row r="88" spans="1:15" ht="17.25" thickBot="1" x14ac:dyDescent="0.3">
      <c r="A88" s="273">
        <v>43</v>
      </c>
      <c r="B88" s="136" t="s">
        <v>414</v>
      </c>
      <c r="C88" s="274" t="s">
        <v>316</v>
      </c>
      <c r="D88" s="274">
        <v>40</v>
      </c>
      <c r="E88" s="133">
        <v>55000.000000000007</v>
      </c>
      <c r="F88" s="133"/>
      <c r="G88" s="134">
        <f t="shared" si="2"/>
        <v>2200000.0000000005</v>
      </c>
      <c r="H88" s="275"/>
      <c r="J88" s="311"/>
      <c r="K88" s="306" t="s">
        <v>419</v>
      </c>
      <c r="L88" s="307" t="s">
        <v>394</v>
      </c>
      <c r="M88" s="307">
        <v>40</v>
      </c>
      <c r="N88" s="307"/>
      <c r="O88" s="119">
        <f t="shared" si="3"/>
        <v>0</v>
      </c>
    </row>
    <row r="89" spans="1:15" x14ac:dyDescent="0.25">
      <c r="A89" s="516"/>
      <c r="B89" s="132" t="s">
        <v>415</v>
      </c>
      <c r="C89" s="517"/>
      <c r="D89" s="517"/>
      <c r="E89" s="133">
        <v>0</v>
      </c>
      <c r="F89" s="133"/>
      <c r="G89" s="134"/>
      <c r="H89" s="518"/>
      <c r="J89" s="519">
        <v>45</v>
      </c>
      <c r="K89" s="310" t="s">
        <v>420</v>
      </c>
      <c r="L89" s="526" t="s">
        <v>316</v>
      </c>
      <c r="M89" s="526">
        <v>40</v>
      </c>
      <c r="N89" s="526"/>
      <c r="O89" s="119">
        <f t="shared" si="3"/>
        <v>-40</v>
      </c>
    </row>
    <row r="90" spans="1:15" ht="23.25" customHeight="1" thickBot="1" x14ac:dyDescent="0.3">
      <c r="A90" s="516"/>
      <c r="B90" s="132" t="s">
        <v>416</v>
      </c>
      <c r="C90" s="517"/>
      <c r="D90" s="517"/>
      <c r="E90" s="133">
        <v>0</v>
      </c>
      <c r="F90" s="133"/>
      <c r="G90" s="134"/>
      <c r="H90" s="518"/>
      <c r="J90" s="520"/>
      <c r="K90" s="306" t="s">
        <v>421</v>
      </c>
      <c r="L90" s="527"/>
      <c r="M90" s="527"/>
      <c r="N90" s="527"/>
      <c r="O90" s="119">
        <f t="shared" si="3"/>
        <v>0</v>
      </c>
    </row>
    <row r="91" spans="1:15" s="131" customFormat="1" ht="21" customHeight="1" thickBot="1" x14ac:dyDescent="0.3">
      <c r="A91" s="273">
        <v>44</v>
      </c>
      <c r="B91" s="441" t="s">
        <v>417</v>
      </c>
      <c r="C91" s="274" t="s">
        <v>418</v>
      </c>
      <c r="D91" s="274">
        <v>40</v>
      </c>
      <c r="E91" s="133">
        <v>16500</v>
      </c>
      <c r="F91" s="133"/>
      <c r="G91" s="134">
        <f t="shared" si="2"/>
        <v>660000</v>
      </c>
      <c r="H91" s="275"/>
      <c r="I91" s="119"/>
      <c r="J91" s="311">
        <v>46</v>
      </c>
      <c r="K91" s="306" t="s">
        <v>422</v>
      </c>
      <c r="L91" s="307" t="s">
        <v>322</v>
      </c>
      <c r="M91" s="307">
        <v>40</v>
      </c>
      <c r="N91" s="307"/>
      <c r="O91" s="119">
        <f t="shared" si="3"/>
        <v>0</v>
      </c>
    </row>
    <row r="92" spans="1:15" ht="17.25" thickBot="1" x14ac:dyDescent="0.3">
      <c r="A92" s="273"/>
      <c r="B92" s="136" t="s">
        <v>419</v>
      </c>
      <c r="C92" s="274" t="s">
        <v>394</v>
      </c>
      <c r="D92" s="274">
        <v>40</v>
      </c>
      <c r="E92" s="133">
        <v>11000</v>
      </c>
      <c r="F92" s="133"/>
      <c r="G92" s="134">
        <f t="shared" si="2"/>
        <v>440000</v>
      </c>
      <c r="H92" s="275"/>
      <c r="J92" s="311"/>
      <c r="K92" s="306" t="s">
        <v>423</v>
      </c>
      <c r="L92" s="307"/>
      <c r="M92" s="307"/>
      <c r="N92" s="307"/>
      <c r="O92" s="119">
        <f t="shared" si="3"/>
        <v>40</v>
      </c>
    </row>
    <row r="93" spans="1:15" s="131" customFormat="1" ht="17.25" thickBot="1" x14ac:dyDescent="0.3">
      <c r="A93" s="273">
        <v>45</v>
      </c>
      <c r="B93" s="441" t="s">
        <v>420</v>
      </c>
      <c r="C93" s="274" t="s">
        <v>316</v>
      </c>
      <c r="D93" s="274">
        <v>40</v>
      </c>
      <c r="E93" s="133">
        <v>44000</v>
      </c>
      <c r="F93" s="133"/>
      <c r="G93" s="134">
        <f t="shared" si="2"/>
        <v>1760000</v>
      </c>
      <c r="H93" s="275"/>
      <c r="I93" s="119"/>
      <c r="J93" s="311" t="s">
        <v>424</v>
      </c>
      <c r="K93" s="306" t="s">
        <v>425</v>
      </c>
      <c r="L93" s="307" t="s">
        <v>322</v>
      </c>
      <c r="M93" s="307">
        <v>14</v>
      </c>
      <c r="N93" s="307"/>
      <c r="O93" s="119">
        <f t="shared" si="3"/>
        <v>26</v>
      </c>
    </row>
    <row r="94" spans="1:15" ht="21" customHeight="1" thickBot="1" x14ac:dyDescent="0.3">
      <c r="A94" s="273"/>
      <c r="B94" s="132" t="s">
        <v>426</v>
      </c>
      <c r="C94" s="274"/>
      <c r="D94" s="274"/>
      <c r="E94" s="133">
        <v>0</v>
      </c>
      <c r="F94" s="133"/>
      <c r="G94" s="134"/>
      <c r="H94" s="275"/>
      <c r="J94" s="311">
        <v>48</v>
      </c>
      <c r="K94" s="306" t="s">
        <v>427</v>
      </c>
      <c r="L94" s="307" t="s">
        <v>394</v>
      </c>
      <c r="M94" s="307">
        <v>40</v>
      </c>
      <c r="N94" s="307"/>
      <c r="O94" s="119">
        <f t="shared" si="3"/>
        <v>-40</v>
      </c>
    </row>
    <row r="95" spans="1:15" ht="17.25" thickBot="1" x14ac:dyDescent="0.3">
      <c r="A95" s="273">
        <v>46</v>
      </c>
      <c r="B95" s="136" t="s">
        <v>422</v>
      </c>
      <c r="C95" s="274" t="s">
        <v>322</v>
      </c>
      <c r="D95" s="274">
        <v>40</v>
      </c>
      <c r="E95" s="133">
        <v>55000.000000000007</v>
      </c>
      <c r="F95" s="133"/>
      <c r="G95" s="134">
        <f t="shared" si="2"/>
        <v>2200000.0000000005</v>
      </c>
      <c r="H95" s="275"/>
      <c r="J95" s="311">
        <v>49</v>
      </c>
      <c r="K95" s="306" t="s">
        <v>428</v>
      </c>
      <c r="L95" s="307" t="s">
        <v>322</v>
      </c>
      <c r="M95" s="307">
        <v>7</v>
      </c>
      <c r="N95" s="307"/>
      <c r="O95" s="119">
        <f t="shared" si="3"/>
        <v>33</v>
      </c>
    </row>
    <row r="96" spans="1:15" ht="33.75" thickBot="1" x14ac:dyDescent="0.3">
      <c r="A96" s="273"/>
      <c r="B96" s="132" t="s">
        <v>423</v>
      </c>
      <c r="C96" s="274"/>
      <c r="D96" s="274"/>
      <c r="E96" s="133">
        <v>0</v>
      </c>
      <c r="F96" s="133"/>
      <c r="G96" s="134"/>
      <c r="H96" s="275"/>
      <c r="J96" s="311">
        <v>50</v>
      </c>
      <c r="K96" s="306" t="s">
        <v>429</v>
      </c>
      <c r="L96" s="307" t="s">
        <v>394</v>
      </c>
      <c r="M96" s="307">
        <v>40</v>
      </c>
      <c r="N96" s="307"/>
      <c r="O96" s="119">
        <f t="shared" si="3"/>
        <v>-40</v>
      </c>
    </row>
    <row r="97" spans="1:15" s="131" customFormat="1" ht="17.25" thickBot="1" x14ac:dyDescent="0.3">
      <c r="A97" s="273">
        <v>47</v>
      </c>
      <c r="B97" s="441" t="s">
        <v>425</v>
      </c>
      <c r="C97" s="274" t="s">
        <v>322</v>
      </c>
      <c r="D97" s="274">
        <v>14</v>
      </c>
      <c r="E97" s="133">
        <v>110000.00000000001</v>
      </c>
      <c r="F97" s="133"/>
      <c r="G97" s="134">
        <f t="shared" si="2"/>
        <v>1540000.0000000002</v>
      </c>
      <c r="H97" s="312"/>
      <c r="I97" s="119"/>
      <c r="J97" s="311">
        <v>51</v>
      </c>
      <c r="K97" s="306" t="s">
        <v>430</v>
      </c>
      <c r="L97" s="307" t="s">
        <v>322</v>
      </c>
      <c r="M97" s="307">
        <v>7</v>
      </c>
      <c r="N97" s="307"/>
      <c r="O97" s="119">
        <f t="shared" si="3"/>
        <v>7</v>
      </c>
    </row>
    <row r="98" spans="1:15" s="131" customFormat="1" ht="17.25" thickBot="1" x14ac:dyDescent="0.3">
      <c r="A98" s="273">
        <v>48</v>
      </c>
      <c r="B98" s="441" t="s">
        <v>431</v>
      </c>
      <c r="C98" s="274" t="s">
        <v>394</v>
      </c>
      <c r="D98" s="274">
        <v>40</v>
      </c>
      <c r="E98" s="133">
        <v>13200.000000000002</v>
      </c>
      <c r="F98" s="133"/>
      <c r="G98" s="134">
        <f t="shared" si="2"/>
        <v>528000.00000000012</v>
      </c>
      <c r="H98" s="312"/>
      <c r="I98" s="119"/>
      <c r="J98" s="311"/>
      <c r="K98" s="306" t="s">
        <v>432</v>
      </c>
      <c r="L98" s="307"/>
      <c r="M98" s="307"/>
      <c r="N98" s="307"/>
      <c r="O98" s="119">
        <f t="shared" si="3"/>
        <v>40</v>
      </c>
    </row>
    <row r="99" spans="1:15" ht="17.25" thickBot="1" x14ac:dyDescent="0.3">
      <c r="A99" s="273"/>
      <c r="B99" s="132" t="s">
        <v>433</v>
      </c>
      <c r="C99" s="274"/>
      <c r="D99" s="274"/>
      <c r="E99" s="133">
        <v>0</v>
      </c>
      <c r="F99" s="133"/>
      <c r="G99" s="134"/>
      <c r="H99" s="275"/>
      <c r="J99" s="311" t="s">
        <v>434</v>
      </c>
      <c r="K99" s="306" t="s">
        <v>435</v>
      </c>
      <c r="L99" s="307" t="s">
        <v>436</v>
      </c>
      <c r="M99" s="307">
        <v>40</v>
      </c>
      <c r="N99" s="307"/>
      <c r="O99" s="119">
        <f t="shared" si="3"/>
        <v>-40</v>
      </c>
    </row>
    <row r="100" spans="1:15" x14ac:dyDescent="0.25">
      <c r="A100" s="273">
        <v>49</v>
      </c>
      <c r="B100" s="136" t="s">
        <v>428</v>
      </c>
      <c r="C100" s="274" t="s">
        <v>322</v>
      </c>
      <c r="D100" s="274">
        <v>7</v>
      </c>
      <c r="E100" s="133">
        <v>495000.00000000006</v>
      </c>
      <c r="F100" s="133"/>
      <c r="G100" s="134">
        <f t="shared" si="2"/>
        <v>3465000.0000000005</v>
      </c>
      <c r="H100" s="275"/>
      <c r="J100" s="519">
        <v>53</v>
      </c>
      <c r="K100" s="310" t="s">
        <v>437</v>
      </c>
      <c r="L100" s="526" t="s">
        <v>322</v>
      </c>
      <c r="M100" s="526">
        <v>28</v>
      </c>
      <c r="N100" s="526"/>
      <c r="O100" s="119">
        <f t="shared" si="3"/>
        <v>-21</v>
      </c>
    </row>
    <row r="101" spans="1:15" ht="33.75" thickBot="1" x14ac:dyDescent="0.3">
      <c r="A101" s="273">
        <v>50</v>
      </c>
      <c r="B101" s="136" t="s">
        <v>429</v>
      </c>
      <c r="C101" s="274" t="s">
        <v>394</v>
      </c>
      <c r="D101" s="274">
        <v>40</v>
      </c>
      <c r="E101" s="133">
        <v>55000.000000000007</v>
      </c>
      <c r="F101" s="133"/>
      <c r="G101" s="134">
        <f t="shared" si="2"/>
        <v>2200000.0000000005</v>
      </c>
      <c r="H101" s="275"/>
      <c r="J101" s="520"/>
      <c r="K101" s="306" t="s">
        <v>438</v>
      </c>
      <c r="L101" s="527"/>
      <c r="M101" s="527"/>
      <c r="N101" s="527"/>
      <c r="O101" s="119">
        <f t="shared" si="3"/>
        <v>40</v>
      </c>
    </row>
    <row r="102" spans="1:15" s="131" customFormat="1" ht="33.75" thickBot="1" x14ac:dyDescent="0.3">
      <c r="A102" s="273">
        <v>51</v>
      </c>
      <c r="B102" s="441" t="s">
        <v>430</v>
      </c>
      <c r="C102" s="274" t="s">
        <v>322</v>
      </c>
      <c r="D102" s="274">
        <v>7</v>
      </c>
      <c r="E102" s="133">
        <v>495000.00000000006</v>
      </c>
      <c r="F102" s="133"/>
      <c r="G102" s="134">
        <f t="shared" si="2"/>
        <v>3465000.0000000005</v>
      </c>
      <c r="H102" s="275"/>
      <c r="I102" s="119"/>
      <c r="J102" s="311">
        <v>54</v>
      </c>
      <c r="K102" s="306" t="s">
        <v>439</v>
      </c>
      <c r="L102" s="307" t="s">
        <v>322</v>
      </c>
      <c r="M102" s="307">
        <v>40</v>
      </c>
      <c r="N102" s="307"/>
      <c r="O102" s="119">
        <f t="shared" si="3"/>
        <v>-33</v>
      </c>
    </row>
    <row r="103" spans="1:15" ht="17.25" thickBot="1" x14ac:dyDescent="0.3">
      <c r="A103" s="273"/>
      <c r="B103" s="136" t="s">
        <v>440</v>
      </c>
      <c r="C103" s="274"/>
      <c r="D103" s="274"/>
      <c r="E103" s="133">
        <v>0</v>
      </c>
      <c r="F103" s="133"/>
      <c r="G103" s="134"/>
      <c r="H103" s="275"/>
      <c r="J103" s="311"/>
      <c r="K103" s="306" t="s">
        <v>441</v>
      </c>
      <c r="L103" s="307" t="s">
        <v>283</v>
      </c>
      <c r="M103" s="307">
        <v>40</v>
      </c>
      <c r="N103" s="307"/>
      <c r="O103" s="119">
        <f t="shared" si="3"/>
        <v>-40</v>
      </c>
    </row>
    <row r="104" spans="1:15" x14ac:dyDescent="0.25">
      <c r="A104" s="273">
        <v>52</v>
      </c>
      <c r="B104" s="136" t="s">
        <v>435</v>
      </c>
      <c r="C104" s="274" t="s">
        <v>436</v>
      </c>
      <c r="D104" s="274">
        <v>40</v>
      </c>
      <c r="E104" s="133">
        <v>11000</v>
      </c>
      <c r="F104" s="133"/>
      <c r="G104" s="134">
        <f t="shared" si="2"/>
        <v>440000</v>
      </c>
      <c r="H104" s="275"/>
      <c r="J104" s="519">
        <v>55</v>
      </c>
      <c r="K104" s="310" t="s">
        <v>442</v>
      </c>
      <c r="L104" s="526" t="s">
        <v>322</v>
      </c>
      <c r="M104" s="526">
        <v>7</v>
      </c>
      <c r="N104" s="526"/>
      <c r="O104" s="119">
        <f t="shared" si="3"/>
        <v>33</v>
      </c>
    </row>
    <row r="105" spans="1:15" x14ac:dyDescent="0.25">
      <c r="A105" s="273">
        <v>53</v>
      </c>
      <c r="B105" s="136" t="s">
        <v>437</v>
      </c>
      <c r="C105" s="274" t="s">
        <v>322</v>
      </c>
      <c r="D105" s="274">
        <v>28</v>
      </c>
      <c r="E105" s="133">
        <v>11000</v>
      </c>
      <c r="F105" s="133"/>
      <c r="G105" s="134">
        <f t="shared" si="2"/>
        <v>308000</v>
      </c>
      <c r="H105" s="275"/>
      <c r="J105" s="528"/>
      <c r="K105" s="310" t="s">
        <v>443</v>
      </c>
      <c r="L105" s="529"/>
      <c r="M105" s="529"/>
      <c r="N105" s="529"/>
      <c r="O105" s="119">
        <f t="shared" si="3"/>
        <v>28</v>
      </c>
    </row>
    <row r="106" spans="1:15" ht="33.75" thickBot="1" x14ac:dyDescent="0.3">
      <c r="A106" s="273"/>
      <c r="B106" s="132" t="s">
        <v>438</v>
      </c>
      <c r="C106" s="274"/>
      <c r="D106" s="274"/>
      <c r="E106" s="133">
        <v>0</v>
      </c>
      <c r="F106" s="133"/>
      <c r="G106" s="134"/>
      <c r="H106" s="275"/>
      <c r="J106" s="520"/>
      <c r="K106" s="306" t="s">
        <v>444</v>
      </c>
      <c r="L106" s="527"/>
      <c r="M106" s="527"/>
      <c r="N106" s="527"/>
      <c r="O106" s="119">
        <f t="shared" si="3"/>
        <v>0</v>
      </c>
    </row>
    <row r="107" spans="1:15" s="131" customFormat="1" ht="17.25" thickBot="1" x14ac:dyDescent="0.3">
      <c r="A107" s="273">
        <v>54</v>
      </c>
      <c r="B107" s="441" t="s">
        <v>439</v>
      </c>
      <c r="C107" s="274" t="s">
        <v>322</v>
      </c>
      <c r="D107" s="274">
        <v>40</v>
      </c>
      <c r="E107" s="133">
        <v>49500.000000000007</v>
      </c>
      <c r="F107" s="133"/>
      <c r="G107" s="134">
        <f t="shared" si="2"/>
        <v>1980000.0000000002</v>
      </c>
      <c r="H107" s="275"/>
      <c r="I107" s="119"/>
      <c r="J107" s="311">
        <v>56</v>
      </c>
      <c r="K107" s="306" t="s">
        <v>445</v>
      </c>
      <c r="L107" s="307" t="s">
        <v>316</v>
      </c>
      <c r="M107" s="307">
        <v>40</v>
      </c>
      <c r="N107" s="307"/>
      <c r="O107" s="119">
        <f t="shared" si="3"/>
        <v>0</v>
      </c>
    </row>
    <row r="108" spans="1:15" s="131" customFormat="1" ht="33.75" thickBot="1" x14ac:dyDescent="0.3">
      <c r="A108" s="273"/>
      <c r="B108" s="441" t="s">
        <v>441</v>
      </c>
      <c r="C108" s="274" t="s">
        <v>283</v>
      </c>
      <c r="D108" s="274">
        <v>40</v>
      </c>
      <c r="E108" s="133">
        <v>22000</v>
      </c>
      <c r="F108" s="133"/>
      <c r="G108" s="134">
        <f t="shared" si="2"/>
        <v>880000</v>
      </c>
      <c r="H108" s="275"/>
      <c r="I108" s="119"/>
      <c r="J108" s="311">
        <v>57</v>
      </c>
      <c r="K108" s="306" t="s">
        <v>446</v>
      </c>
      <c r="L108" s="307" t="s">
        <v>316</v>
      </c>
      <c r="M108" s="307">
        <v>40</v>
      </c>
      <c r="N108" s="307"/>
      <c r="O108" s="119">
        <f t="shared" si="3"/>
        <v>0</v>
      </c>
    </row>
    <row r="109" spans="1:15" x14ac:dyDescent="0.25">
      <c r="A109" s="273">
        <v>55</v>
      </c>
      <c r="B109" s="441" t="s">
        <v>442</v>
      </c>
      <c r="C109" s="274" t="s">
        <v>322</v>
      </c>
      <c r="D109" s="274">
        <v>7</v>
      </c>
      <c r="E109" s="133">
        <v>33000</v>
      </c>
      <c r="F109" s="133"/>
      <c r="G109" s="134">
        <f t="shared" si="2"/>
        <v>231000</v>
      </c>
      <c r="H109" s="275"/>
      <c r="J109" s="519">
        <v>58</v>
      </c>
      <c r="K109" s="310" t="s">
        <v>406</v>
      </c>
      <c r="L109" s="526" t="s">
        <v>322</v>
      </c>
      <c r="M109" s="526">
        <v>40</v>
      </c>
      <c r="N109" s="526"/>
      <c r="O109" s="119">
        <f t="shared" si="3"/>
        <v>-33</v>
      </c>
    </row>
    <row r="110" spans="1:15" ht="33.75" thickBot="1" x14ac:dyDescent="0.3">
      <c r="A110" s="516"/>
      <c r="B110" s="132" t="s">
        <v>443</v>
      </c>
      <c r="C110" s="517"/>
      <c r="D110" s="517"/>
      <c r="E110" s="133">
        <v>0</v>
      </c>
      <c r="F110" s="133"/>
      <c r="G110" s="134"/>
      <c r="H110" s="518"/>
      <c r="J110" s="520"/>
      <c r="K110" s="306" t="s">
        <v>447</v>
      </c>
      <c r="L110" s="527"/>
      <c r="M110" s="527"/>
      <c r="N110" s="527"/>
      <c r="O110" s="119">
        <f t="shared" si="3"/>
        <v>0</v>
      </c>
    </row>
    <row r="111" spans="1:15" ht="17.25" thickBot="1" x14ac:dyDescent="0.3">
      <c r="A111" s="516"/>
      <c r="B111" s="132" t="s">
        <v>444</v>
      </c>
      <c r="C111" s="517"/>
      <c r="D111" s="517"/>
      <c r="E111" s="133">
        <v>0</v>
      </c>
      <c r="F111" s="133"/>
      <c r="G111" s="134"/>
      <c r="H111" s="518"/>
      <c r="J111" s="311">
        <v>59</v>
      </c>
      <c r="K111" s="306" t="s">
        <v>448</v>
      </c>
      <c r="L111" s="307" t="s">
        <v>322</v>
      </c>
      <c r="M111" s="307">
        <v>7</v>
      </c>
      <c r="N111" s="307"/>
      <c r="O111" s="119">
        <f t="shared" si="3"/>
        <v>-7</v>
      </c>
    </row>
    <row r="112" spans="1:15" s="131" customFormat="1" ht="17.25" thickBot="1" x14ac:dyDescent="0.3">
      <c r="A112" s="273">
        <v>56</v>
      </c>
      <c r="B112" s="136" t="s">
        <v>445</v>
      </c>
      <c r="C112" s="274" t="s">
        <v>316</v>
      </c>
      <c r="D112" s="274">
        <v>40</v>
      </c>
      <c r="E112" s="133">
        <v>5500</v>
      </c>
      <c r="F112" s="133"/>
      <c r="G112" s="134">
        <f t="shared" si="2"/>
        <v>220000</v>
      </c>
      <c r="H112" s="275"/>
      <c r="I112" s="119"/>
      <c r="J112" s="311">
        <v>60</v>
      </c>
      <c r="K112" s="306" t="s">
        <v>449</v>
      </c>
      <c r="L112" s="307" t="s">
        <v>322</v>
      </c>
      <c r="M112" s="307">
        <v>7</v>
      </c>
      <c r="N112" s="307"/>
      <c r="O112" s="119">
        <f t="shared" si="3"/>
        <v>33</v>
      </c>
    </row>
    <row r="113" spans="1:15" ht="17.25" thickBot="1" x14ac:dyDescent="0.3">
      <c r="A113" s="273">
        <v>57</v>
      </c>
      <c r="B113" s="136" t="s">
        <v>446</v>
      </c>
      <c r="C113" s="274" t="s">
        <v>316</v>
      </c>
      <c r="D113" s="274">
        <v>40</v>
      </c>
      <c r="E113" s="133">
        <v>33000</v>
      </c>
      <c r="F113" s="133"/>
      <c r="G113" s="134">
        <f t="shared" si="2"/>
        <v>1320000</v>
      </c>
      <c r="H113" s="275"/>
      <c r="J113" s="311">
        <v>61</v>
      </c>
      <c r="K113" s="306" t="s">
        <v>450</v>
      </c>
      <c r="L113" s="307" t="s">
        <v>394</v>
      </c>
      <c r="M113" s="307">
        <v>40</v>
      </c>
      <c r="N113" s="307"/>
      <c r="O113" s="119">
        <f t="shared" si="3"/>
        <v>0</v>
      </c>
    </row>
    <row r="114" spans="1:15" ht="17.25" thickBot="1" x14ac:dyDescent="0.3">
      <c r="A114" s="273">
        <v>58</v>
      </c>
      <c r="B114" s="136" t="s">
        <v>406</v>
      </c>
      <c r="C114" s="274" t="s">
        <v>322</v>
      </c>
      <c r="D114" s="274">
        <v>40</v>
      </c>
      <c r="E114" s="133">
        <v>55000.000000000007</v>
      </c>
      <c r="F114" s="133"/>
      <c r="G114" s="134">
        <f t="shared" si="2"/>
        <v>2200000.0000000005</v>
      </c>
      <c r="H114" s="275"/>
      <c r="J114" s="311">
        <v>62</v>
      </c>
      <c r="K114" s="306" t="s">
        <v>451</v>
      </c>
      <c r="L114" s="307" t="s">
        <v>394</v>
      </c>
      <c r="M114" s="307">
        <v>40</v>
      </c>
      <c r="N114" s="307"/>
      <c r="O114" s="119">
        <f t="shared" si="3"/>
        <v>0</v>
      </c>
    </row>
    <row r="115" spans="1:15" ht="17.25" thickBot="1" x14ac:dyDescent="0.3">
      <c r="A115" s="273"/>
      <c r="B115" s="132" t="s">
        <v>452</v>
      </c>
      <c r="C115" s="274"/>
      <c r="D115" s="274"/>
      <c r="E115" s="133">
        <v>0</v>
      </c>
      <c r="F115" s="133"/>
      <c r="G115" s="134"/>
      <c r="H115" s="275"/>
      <c r="J115" s="311"/>
      <c r="K115" s="306" t="s">
        <v>453</v>
      </c>
      <c r="L115" s="307"/>
      <c r="M115" s="307"/>
      <c r="N115" s="307"/>
      <c r="O115" s="119">
        <f t="shared" si="3"/>
        <v>0</v>
      </c>
    </row>
    <row r="116" spans="1:15" x14ac:dyDescent="0.25">
      <c r="A116" s="273">
        <v>59</v>
      </c>
      <c r="B116" s="136" t="s">
        <v>448</v>
      </c>
      <c r="C116" s="274" t="s">
        <v>322</v>
      </c>
      <c r="D116" s="274">
        <v>7</v>
      </c>
      <c r="E116" s="133">
        <v>33000</v>
      </c>
      <c r="F116" s="133"/>
      <c r="G116" s="134">
        <f t="shared" si="2"/>
        <v>231000</v>
      </c>
      <c r="H116" s="275"/>
      <c r="J116" s="519">
        <v>63</v>
      </c>
      <c r="K116" s="310" t="s">
        <v>454</v>
      </c>
      <c r="L116" s="526" t="s">
        <v>322</v>
      </c>
      <c r="M116" s="526">
        <v>40</v>
      </c>
      <c r="N116" s="526"/>
      <c r="O116" s="119">
        <f t="shared" si="3"/>
        <v>-33</v>
      </c>
    </row>
    <row r="117" spans="1:15" ht="33.75" thickBot="1" x14ac:dyDescent="0.3">
      <c r="A117" s="273">
        <v>60</v>
      </c>
      <c r="B117" s="136" t="s">
        <v>449</v>
      </c>
      <c r="C117" s="274" t="s">
        <v>322</v>
      </c>
      <c r="D117" s="274">
        <v>7</v>
      </c>
      <c r="E117" s="133">
        <v>22000</v>
      </c>
      <c r="F117" s="133"/>
      <c r="G117" s="134">
        <f t="shared" si="2"/>
        <v>154000</v>
      </c>
      <c r="H117" s="275"/>
      <c r="J117" s="520"/>
      <c r="K117" s="306" t="s">
        <v>455</v>
      </c>
      <c r="L117" s="527"/>
      <c r="M117" s="527"/>
      <c r="N117" s="527"/>
      <c r="O117" s="119">
        <f t="shared" si="3"/>
        <v>7</v>
      </c>
    </row>
    <row r="118" spans="1:15" ht="24" customHeight="1" thickBot="1" x14ac:dyDescent="0.3">
      <c r="A118" s="273">
        <v>61</v>
      </c>
      <c r="B118" s="136" t="s">
        <v>450</v>
      </c>
      <c r="C118" s="274" t="s">
        <v>394</v>
      </c>
      <c r="D118" s="274">
        <v>40</v>
      </c>
      <c r="E118" s="133">
        <v>11000</v>
      </c>
      <c r="F118" s="133"/>
      <c r="G118" s="134">
        <f t="shared" si="2"/>
        <v>440000</v>
      </c>
      <c r="H118" s="275"/>
      <c r="J118" s="311">
        <v>64</v>
      </c>
      <c r="K118" s="306" t="s">
        <v>456</v>
      </c>
      <c r="L118" s="307" t="s">
        <v>67</v>
      </c>
      <c r="M118" s="307">
        <v>64</v>
      </c>
      <c r="N118" s="308" t="s">
        <v>457</v>
      </c>
      <c r="O118" s="119">
        <f t="shared" si="3"/>
        <v>-24</v>
      </c>
    </row>
    <row r="119" spans="1:15" ht="22.5" customHeight="1" thickBot="1" x14ac:dyDescent="0.3">
      <c r="A119" s="273">
        <v>62</v>
      </c>
      <c r="B119" s="136" t="s">
        <v>451</v>
      </c>
      <c r="C119" s="274" t="s">
        <v>394</v>
      </c>
      <c r="D119" s="274">
        <v>40</v>
      </c>
      <c r="E119" s="133">
        <v>11000</v>
      </c>
      <c r="F119" s="133"/>
      <c r="G119" s="134">
        <f t="shared" si="2"/>
        <v>440000</v>
      </c>
      <c r="H119" s="275"/>
      <c r="J119" s="311"/>
      <c r="K119" s="308" t="s">
        <v>458</v>
      </c>
      <c r="L119" s="307"/>
      <c r="M119" s="313"/>
      <c r="N119" s="308"/>
      <c r="O119" s="119">
        <f t="shared" si="3"/>
        <v>40</v>
      </c>
    </row>
    <row r="120" spans="1:15" ht="17.25" thickBot="1" x14ac:dyDescent="0.3">
      <c r="A120" s="273"/>
      <c r="B120" s="132" t="s">
        <v>453</v>
      </c>
      <c r="C120" s="274"/>
      <c r="D120" s="274"/>
      <c r="E120" s="133">
        <v>0</v>
      </c>
      <c r="F120" s="133"/>
      <c r="G120" s="134"/>
      <c r="H120" s="275"/>
      <c r="J120" s="311">
        <v>65</v>
      </c>
      <c r="K120" s="306" t="s">
        <v>459</v>
      </c>
      <c r="L120" s="307" t="s">
        <v>460</v>
      </c>
      <c r="M120" s="308">
        <v>300</v>
      </c>
      <c r="N120" s="308"/>
      <c r="O120" s="119">
        <f t="shared" si="3"/>
        <v>-300</v>
      </c>
    </row>
    <row r="121" spans="1:15" s="131" customFormat="1" ht="17.25" thickBot="1" x14ac:dyDescent="0.3">
      <c r="A121" s="273">
        <v>63</v>
      </c>
      <c r="B121" s="441" t="s">
        <v>461</v>
      </c>
      <c r="C121" s="274" t="s">
        <v>322</v>
      </c>
      <c r="D121" s="274">
        <v>40</v>
      </c>
      <c r="E121" s="133">
        <v>55000.000000000007</v>
      </c>
      <c r="F121" s="133"/>
      <c r="G121" s="134">
        <f t="shared" si="2"/>
        <v>2200000.0000000005</v>
      </c>
      <c r="H121" s="275"/>
      <c r="I121" s="119"/>
      <c r="J121" s="311">
        <v>66</v>
      </c>
      <c r="K121" s="306" t="s">
        <v>462</v>
      </c>
      <c r="L121" s="307" t="s">
        <v>460</v>
      </c>
      <c r="M121" s="308">
        <v>300</v>
      </c>
      <c r="N121" s="308"/>
      <c r="O121" s="119">
        <f t="shared" si="3"/>
        <v>-260</v>
      </c>
    </row>
    <row r="122" spans="1:15" ht="25.5" customHeight="1" thickBot="1" x14ac:dyDescent="0.3">
      <c r="A122" s="273"/>
      <c r="B122" s="132" t="s">
        <v>455</v>
      </c>
      <c r="C122" s="274" t="s">
        <v>299</v>
      </c>
      <c r="D122" s="274">
        <v>1</v>
      </c>
      <c r="E122" s="133">
        <v>220000.00000000003</v>
      </c>
      <c r="F122" s="133"/>
      <c r="G122" s="134">
        <f t="shared" si="2"/>
        <v>220000.00000000003</v>
      </c>
      <c r="H122" s="275"/>
      <c r="J122" s="311">
        <v>67</v>
      </c>
      <c r="K122" s="306" t="s">
        <v>463</v>
      </c>
      <c r="L122" s="308" t="s">
        <v>464</v>
      </c>
      <c r="M122" s="308">
        <v>48</v>
      </c>
      <c r="N122" s="306" t="s">
        <v>465</v>
      </c>
      <c r="O122" s="119">
        <f t="shared" si="3"/>
        <v>-47</v>
      </c>
    </row>
    <row r="123" spans="1:15" ht="51" customHeight="1" thickBot="1" x14ac:dyDescent="0.3">
      <c r="A123" s="140">
        <v>64</v>
      </c>
      <c r="B123" s="141" t="s">
        <v>456</v>
      </c>
      <c r="C123" s="142" t="s">
        <v>67</v>
      </c>
      <c r="D123" s="142">
        <v>64</v>
      </c>
      <c r="E123" s="143">
        <v>1100000</v>
      </c>
      <c r="F123" s="143"/>
      <c r="G123" s="144">
        <f t="shared" si="2"/>
        <v>70400000</v>
      </c>
      <c r="H123" s="171" t="s">
        <v>457</v>
      </c>
      <c r="J123" s="311">
        <v>68</v>
      </c>
      <c r="K123" s="306" t="s">
        <v>466</v>
      </c>
      <c r="L123" s="308" t="s">
        <v>316</v>
      </c>
      <c r="M123" s="308">
        <v>48</v>
      </c>
      <c r="N123" s="306" t="s">
        <v>465</v>
      </c>
      <c r="O123" s="119">
        <f t="shared" si="3"/>
        <v>16</v>
      </c>
    </row>
    <row r="124" spans="1:15" ht="37.5" customHeight="1" thickBot="1" x14ac:dyDescent="0.3">
      <c r="A124" s="129"/>
      <c r="B124" s="128" t="s">
        <v>458</v>
      </c>
      <c r="C124" s="145"/>
      <c r="D124" s="146"/>
      <c r="E124" s="147">
        <v>0</v>
      </c>
      <c r="F124" s="147"/>
      <c r="G124" s="148"/>
      <c r="H124" s="172"/>
      <c r="J124" s="311">
        <v>69</v>
      </c>
      <c r="K124" s="306" t="s">
        <v>467</v>
      </c>
      <c r="L124" s="308" t="s">
        <v>316</v>
      </c>
      <c r="M124" s="308">
        <v>48</v>
      </c>
      <c r="N124" s="306" t="s">
        <v>465</v>
      </c>
      <c r="O124" s="119">
        <f t="shared" si="3"/>
        <v>-48</v>
      </c>
    </row>
    <row r="125" spans="1:15" ht="26.25" customHeight="1" thickBot="1" x14ac:dyDescent="0.3">
      <c r="A125" s="149">
        <v>65</v>
      </c>
      <c r="B125" s="150" t="s">
        <v>468</v>
      </c>
      <c r="C125" s="151" t="s">
        <v>460</v>
      </c>
      <c r="D125" s="149">
        <v>300</v>
      </c>
      <c r="E125" s="152">
        <v>25300.000000000004</v>
      </c>
      <c r="F125" s="152"/>
      <c r="G125" s="153">
        <f t="shared" si="2"/>
        <v>7590000.0000000009</v>
      </c>
      <c r="H125" s="173"/>
      <c r="J125" s="311">
        <v>70</v>
      </c>
      <c r="K125" s="306" t="s">
        <v>469</v>
      </c>
      <c r="L125" s="308" t="s">
        <v>316</v>
      </c>
      <c r="M125" s="308">
        <v>12</v>
      </c>
      <c r="N125" s="306" t="s">
        <v>470</v>
      </c>
      <c r="O125" s="119">
        <f t="shared" si="3"/>
        <v>288</v>
      </c>
    </row>
    <row r="126" spans="1:15" ht="26.25" customHeight="1" thickBot="1" x14ac:dyDescent="0.3">
      <c r="A126" s="149">
        <v>66</v>
      </c>
      <c r="B126" s="132" t="s">
        <v>471</v>
      </c>
      <c r="C126" s="274" t="s">
        <v>460</v>
      </c>
      <c r="D126" s="273">
        <v>300</v>
      </c>
      <c r="E126" s="133">
        <v>19800</v>
      </c>
      <c r="F126" s="133"/>
      <c r="G126" s="134">
        <f t="shared" si="2"/>
        <v>5940000</v>
      </c>
      <c r="H126" s="275"/>
      <c r="J126" s="311">
        <v>71</v>
      </c>
      <c r="K126" s="306" t="s">
        <v>472</v>
      </c>
      <c r="L126" s="308" t="s">
        <v>316</v>
      </c>
      <c r="M126" s="308">
        <v>12</v>
      </c>
      <c r="N126" s="306" t="s">
        <v>470</v>
      </c>
      <c r="O126" s="119">
        <f t="shared" si="3"/>
        <v>288</v>
      </c>
    </row>
    <row r="127" spans="1:15" ht="32.25" customHeight="1" thickBot="1" x14ac:dyDescent="0.3">
      <c r="A127" s="149">
        <v>67</v>
      </c>
      <c r="B127" s="132" t="s">
        <v>473</v>
      </c>
      <c r="C127" s="273" t="s">
        <v>464</v>
      </c>
      <c r="D127" s="273">
        <v>48</v>
      </c>
      <c r="E127" s="154">
        <v>314050</v>
      </c>
      <c r="F127" s="154">
        <f>E127*110%</f>
        <v>345455</v>
      </c>
      <c r="G127" s="134">
        <f>D127*E127</f>
        <v>15074400</v>
      </c>
      <c r="H127" s="275" t="s">
        <v>465</v>
      </c>
      <c r="I127" s="155">
        <f>ROUNDUP(E127,-2)</f>
        <v>314100</v>
      </c>
      <c r="J127" s="311">
        <v>72</v>
      </c>
      <c r="K127" s="306" t="s">
        <v>474</v>
      </c>
      <c r="L127" s="307" t="s">
        <v>475</v>
      </c>
      <c r="M127" s="308">
        <v>48</v>
      </c>
      <c r="N127" s="306" t="s">
        <v>465</v>
      </c>
      <c r="O127" s="119">
        <f t="shared" si="3"/>
        <v>0</v>
      </c>
    </row>
    <row r="128" spans="1:15" ht="30.75" customHeight="1" thickBot="1" x14ac:dyDescent="0.3">
      <c r="A128" s="149">
        <v>68</v>
      </c>
      <c r="B128" s="132" t="s">
        <v>467</v>
      </c>
      <c r="C128" s="273" t="s">
        <v>316</v>
      </c>
      <c r="D128" s="273">
        <v>48</v>
      </c>
      <c r="E128" s="154">
        <v>362450.00000000006</v>
      </c>
      <c r="F128" s="154">
        <f t="shared" ref="F128:F191" si="4">E128*110%</f>
        <v>398695.00000000012</v>
      </c>
      <c r="G128" s="134">
        <f t="shared" si="2"/>
        <v>17397600.000000004</v>
      </c>
      <c r="H128" s="275" t="s">
        <v>465</v>
      </c>
      <c r="I128" s="155">
        <f t="shared" ref="I128:I191" si="5">ROUNDUP(E128,-2)</f>
        <v>362500</v>
      </c>
      <c r="J128" s="311">
        <v>73</v>
      </c>
      <c r="K128" s="306" t="s">
        <v>476</v>
      </c>
      <c r="L128" s="308" t="s">
        <v>316</v>
      </c>
      <c r="M128" s="308">
        <v>12</v>
      </c>
      <c r="N128" s="306" t="s">
        <v>470</v>
      </c>
      <c r="O128" s="119">
        <f t="shared" si="3"/>
        <v>36</v>
      </c>
    </row>
    <row r="129" spans="1:15" ht="41.25" customHeight="1" thickBot="1" x14ac:dyDescent="0.3">
      <c r="A129" s="149">
        <v>69</v>
      </c>
      <c r="B129" s="132" t="s">
        <v>467</v>
      </c>
      <c r="C129" s="273" t="s">
        <v>316</v>
      </c>
      <c r="D129" s="273">
        <v>48</v>
      </c>
      <c r="E129" s="154">
        <v>362450.00000000006</v>
      </c>
      <c r="F129" s="154">
        <f t="shared" si="4"/>
        <v>398695.00000000012</v>
      </c>
      <c r="G129" s="134">
        <f t="shared" si="2"/>
        <v>17397600.000000004</v>
      </c>
      <c r="H129" s="275" t="s">
        <v>465</v>
      </c>
      <c r="I129" s="155">
        <f t="shared" si="5"/>
        <v>362500</v>
      </c>
      <c r="J129" s="311">
        <v>74</v>
      </c>
      <c r="K129" s="306" t="s">
        <v>477</v>
      </c>
      <c r="L129" s="308" t="s">
        <v>475</v>
      </c>
      <c r="M129" s="308">
        <v>48</v>
      </c>
      <c r="N129" s="306" t="s">
        <v>465</v>
      </c>
      <c r="O129" s="119">
        <f t="shared" si="3"/>
        <v>0</v>
      </c>
    </row>
    <row r="130" spans="1:15" ht="31.5" customHeight="1" thickBot="1" x14ac:dyDescent="0.3">
      <c r="A130" s="149">
        <v>70</v>
      </c>
      <c r="B130" s="132" t="s">
        <v>478</v>
      </c>
      <c r="C130" s="273" t="s">
        <v>316</v>
      </c>
      <c r="D130" s="273">
        <v>12</v>
      </c>
      <c r="E130" s="154">
        <v>314050</v>
      </c>
      <c r="F130" s="154">
        <f t="shared" si="4"/>
        <v>345455</v>
      </c>
      <c r="G130" s="134">
        <f t="shared" si="2"/>
        <v>3768600</v>
      </c>
      <c r="H130" s="275" t="s">
        <v>470</v>
      </c>
      <c r="I130" s="155">
        <f t="shared" si="5"/>
        <v>314100</v>
      </c>
      <c r="J130" s="311">
        <v>75</v>
      </c>
      <c r="K130" s="306" t="s">
        <v>476</v>
      </c>
      <c r="L130" s="308" t="s">
        <v>316</v>
      </c>
      <c r="M130" s="308">
        <v>12</v>
      </c>
      <c r="N130" s="306" t="s">
        <v>470</v>
      </c>
      <c r="O130" s="119">
        <f t="shared" si="3"/>
        <v>0</v>
      </c>
    </row>
    <row r="131" spans="1:15" ht="34.5" customHeight="1" thickBot="1" x14ac:dyDescent="0.3">
      <c r="A131" s="149">
        <v>71</v>
      </c>
      <c r="B131" s="132" t="s">
        <v>479</v>
      </c>
      <c r="C131" s="273" t="s">
        <v>316</v>
      </c>
      <c r="D131" s="273">
        <v>12</v>
      </c>
      <c r="E131" s="154">
        <v>289960</v>
      </c>
      <c r="F131" s="154">
        <f t="shared" si="4"/>
        <v>318956</v>
      </c>
      <c r="G131" s="134">
        <f t="shared" si="2"/>
        <v>3479520</v>
      </c>
      <c r="H131" s="275" t="s">
        <v>470</v>
      </c>
      <c r="I131" s="155">
        <f t="shared" si="5"/>
        <v>290000</v>
      </c>
      <c r="J131" s="311">
        <v>76</v>
      </c>
      <c r="K131" s="306" t="s">
        <v>480</v>
      </c>
      <c r="L131" s="307" t="s">
        <v>481</v>
      </c>
      <c r="M131" s="307">
        <v>30</v>
      </c>
      <c r="N131" s="306" t="s">
        <v>482</v>
      </c>
      <c r="O131" s="119">
        <f t="shared" si="3"/>
        <v>-18</v>
      </c>
    </row>
    <row r="132" spans="1:15" ht="17.25" thickBot="1" x14ac:dyDescent="0.3">
      <c r="A132" s="149">
        <v>72</v>
      </c>
      <c r="B132" s="132" t="s">
        <v>483</v>
      </c>
      <c r="C132" s="274" t="s">
        <v>475</v>
      </c>
      <c r="D132" s="273">
        <v>48</v>
      </c>
      <c r="E132" s="154">
        <v>644270</v>
      </c>
      <c r="F132" s="154">
        <f t="shared" si="4"/>
        <v>708697</v>
      </c>
      <c r="G132" s="134">
        <f t="shared" si="2"/>
        <v>30924960</v>
      </c>
      <c r="H132" s="275" t="s">
        <v>465</v>
      </c>
      <c r="I132" s="155">
        <f t="shared" si="5"/>
        <v>644300</v>
      </c>
      <c r="J132" s="311">
        <v>77</v>
      </c>
      <c r="K132" s="306" t="s">
        <v>484</v>
      </c>
      <c r="L132" s="308" t="s">
        <v>316</v>
      </c>
      <c r="M132" s="308">
        <v>2</v>
      </c>
      <c r="N132" s="306"/>
      <c r="O132" s="119">
        <f t="shared" si="3"/>
        <v>46</v>
      </c>
    </row>
    <row r="133" spans="1:15" ht="36.75" customHeight="1" thickBot="1" x14ac:dyDescent="0.3">
      <c r="A133" s="149">
        <v>73</v>
      </c>
      <c r="B133" s="132" t="s">
        <v>485</v>
      </c>
      <c r="C133" s="273" t="s">
        <v>316</v>
      </c>
      <c r="D133" s="273">
        <v>12</v>
      </c>
      <c r="E133" s="154">
        <v>289960</v>
      </c>
      <c r="F133" s="154">
        <f t="shared" si="4"/>
        <v>318956</v>
      </c>
      <c r="G133" s="134">
        <f t="shared" si="2"/>
        <v>3479520</v>
      </c>
      <c r="H133" s="275" t="s">
        <v>470</v>
      </c>
      <c r="I133" s="155">
        <f t="shared" si="5"/>
        <v>290000</v>
      </c>
      <c r="J133" s="311">
        <v>78</v>
      </c>
      <c r="K133" s="306" t="s">
        <v>486</v>
      </c>
      <c r="L133" s="308" t="s">
        <v>460</v>
      </c>
      <c r="M133" s="308">
        <v>120</v>
      </c>
      <c r="N133" s="306" t="s">
        <v>487</v>
      </c>
      <c r="O133" s="119">
        <f t="shared" si="3"/>
        <v>-108</v>
      </c>
    </row>
    <row r="134" spans="1:15" ht="29.25" customHeight="1" thickBot="1" x14ac:dyDescent="0.3">
      <c r="A134" s="149">
        <v>74</v>
      </c>
      <c r="B134" s="132" t="s">
        <v>488</v>
      </c>
      <c r="C134" s="273" t="s">
        <v>475</v>
      </c>
      <c r="D134" s="273">
        <v>48</v>
      </c>
      <c r="E134" s="154">
        <v>724790.00000000012</v>
      </c>
      <c r="F134" s="154">
        <f t="shared" si="4"/>
        <v>797269.00000000023</v>
      </c>
      <c r="G134" s="134">
        <f t="shared" ref="G134:G197" si="6">D134*E134</f>
        <v>34789920.000000007</v>
      </c>
      <c r="H134" s="275" t="s">
        <v>465</v>
      </c>
      <c r="I134" s="155">
        <f t="shared" si="5"/>
        <v>724800</v>
      </c>
      <c r="J134" s="311">
        <v>79</v>
      </c>
      <c r="K134" s="306" t="s">
        <v>489</v>
      </c>
      <c r="L134" s="307" t="s">
        <v>490</v>
      </c>
      <c r="M134" s="308">
        <v>12</v>
      </c>
      <c r="N134" s="306" t="s">
        <v>470</v>
      </c>
      <c r="O134" s="119">
        <f t="shared" ref="O134:O197" si="7">D134-M134</f>
        <v>36</v>
      </c>
    </row>
    <row r="135" spans="1:15" ht="17.25" thickBot="1" x14ac:dyDescent="0.3">
      <c r="A135" s="149">
        <v>75</v>
      </c>
      <c r="B135" s="132" t="s">
        <v>485</v>
      </c>
      <c r="C135" s="273" t="s">
        <v>316</v>
      </c>
      <c r="D135" s="273">
        <v>12</v>
      </c>
      <c r="E135" s="154">
        <v>289960</v>
      </c>
      <c r="F135" s="154">
        <f t="shared" si="4"/>
        <v>318956</v>
      </c>
      <c r="G135" s="134">
        <f t="shared" si="6"/>
        <v>3479520</v>
      </c>
      <c r="H135" s="275" t="s">
        <v>470</v>
      </c>
      <c r="I135" s="155">
        <f t="shared" si="5"/>
        <v>290000</v>
      </c>
      <c r="J135" s="311">
        <v>80</v>
      </c>
      <c r="K135" s="306" t="s">
        <v>491</v>
      </c>
      <c r="L135" s="308" t="s">
        <v>492</v>
      </c>
      <c r="M135" s="308">
        <v>2</v>
      </c>
      <c r="N135" s="306"/>
      <c r="O135" s="119">
        <f t="shared" si="7"/>
        <v>10</v>
      </c>
    </row>
    <row r="136" spans="1:15" ht="46.5" customHeight="1" thickBot="1" x14ac:dyDescent="0.3">
      <c r="A136" s="149">
        <v>76</v>
      </c>
      <c r="B136" s="132" t="s">
        <v>493</v>
      </c>
      <c r="C136" s="274" t="s">
        <v>481</v>
      </c>
      <c r="D136" s="274">
        <v>30</v>
      </c>
      <c r="E136" s="154">
        <v>563750</v>
      </c>
      <c r="F136" s="154">
        <f t="shared" si="4"/>
        <v>620125</v>
      </c>
      <c r="G136" s="134">
        <f t="shared" si="6"/>
        <v>16912500</v>
      </c>
      <c r="H136" s="275" t="s">
        <v>482</v>
      </c>
      <c r="I136" s="155">
        <f t="shared" si="5"/>
        <v>563800</v>
      </c>
      <c r="J136" s="311">
        <v>81</v>
      </c>
      <c r="K136" s="306" t="s">
        <v>494</v>
      </c>
      <c r="L136" s="307" t="s">
        <v>464</v>
      </c>
      <c r="M136" s="308">
        <v>12</v>
      </c>
      <c r="N136" s="306" t="s">
        <v>470</v>
      </c>
      <c r="O136" s="119">
        <f t="shared" si="7"/>
        <v>18</v>
      </c>
    </row>
    <row r="137" spans="1:15" ht="30" customHeight="1" thickBot="1" x14ac:dyDescent="0.3">
      <c r="A137" s="149">
        <v>77</v>
      </c>
      <c r="B137" s="132" t="s">
        <v>484</v>
      </c>
      <c r="C137" s="273" t="s">
        <v>316</v>
      </c>
      <c r="D137" s="273">
        <v>2</v>
      </c>
      <c r="E137" s="154">
        <v>402710.00000000006</v>
      </c>
      <c r="F137" s="154">
        <f t="shared" si="4"/>
        <v>442981.00000000012</v>
      </c>
      <c r="G137" s="134">
        <f t="shared" si="6"/>
        <v>805420.00000000012</v>
      </c>
      <c r="H137" s="275"/>
      <c r="I137" s="155">
        <f t="shared" si="5"/>
        <v>402800</v>
      </c>
      <c r="J137" s="311">
        <v>82</v>
      </c>
      <c r="K137" s="306" t="s">
        <v>495</v>
      </c>
      <c r="L137" s="307" t="s">
        <v>460</v>
      </c>
      <c r="M137" s="308">
        <v>12</v>
      </c>
      <c r="N137" s="306" t="s">
        <v>470</v>
      </c>
      <c r="O137" s="119">
        <f t="shared" si="7"/>
        <v>-10</v>
      </c>
    </row>
    <row r="138" spans="1:15" ht="33.75" thickBot="1" x14ac:dyDescent="0.3">
      <c r="A138" s="149">
        <v>78</v>
      </c>
      <c r="B138" s="132" t="s">
        <v>496</v>
      </c>
      <c r="C138" s="273" t="s">
        <v>460</v>
      </c>
      <c r="D138" s="273">
        <v>120</v>
      </c>
      <c r="E138" s="154">
        <v>193270.00000000003</v>
      </c>
      <c r="F138" s="154">
        <f t="shared" si="4"/>
        <v>212597.00000000006</v>
      </c>
      <c r="G138" s="134">
        <f t="shared" si="6"/>
        <v>23192400.000000004</v>
      </c>
      <c r="H138" s="275" t="s">
        <v>487</v>
      </c>
      <c r="I138" s="155">
        <f t="shared" si="5"/>
        <v>193300</v>
      </c>
      <c r="J138" s="311">
        <v>83</v>
      </c>
      <c r="K138" s="306" t="s">
        <v>497</v>
      </c>
      <c r="L138" s="307" t="s">
        <v>498</v>
      </c>
      <c r="M138" s="308">
        <v>24</v>
      </c>
      <c r="N138" s="308"/>
      <c r="O138" s="119">
        <f t="shared" si="7"/>
        <v>96</v>
      </c>
    </row>
    <row r="139" spans="1:15" ht="38.25" customHeight="1" thickBot="1" x14ac:dyDescent="0.3">
      <c r="A139" s="149">
        <v>79</v>
      </c>
      <c r="B139" s="132" t="s">
        <v>489</v>
      </c>
      <c r="C139" s="274" t="s">
        <v>490</v>
      </c>
      <c r="D139" s="273">
        <v>12</v>
      </c>
      <c r="E139" s="154">
        <v>241670.00000000003</v>
      </c>
      <c r="F139" s="154">
        <f t="shared" si="4"/>
        <v>265837.00000000006</v>
      </c>
      <c r="G139" s="134">
        <f t="shared" si="6"/>
        <v>2900040.0000000005</v>
      </c>
      <c r="H139" s="275" t="s">
        <v>470</v>
      </c>
      <c r="I139" s="155">
        <f t="shared" si="5"/>
        <v>241700</v>
      </c>
      <c r="J139" s="311">
        <v>84</v>
      </c>
      <c r="K139" s="306" t="s">
        <v>499</v>
      </c>
      <c r="L139" s="308" t="s">
        <v>464</v>
      </c>
      <c r="M139" s="307">
        <v>48</v>
      </c>
      <c r="N139" s="306" t="s">
        <v>465</v>
      </c>
      <c r="O139" s="119">
        <f t="shared" si="7"/>
        <v>-36</v>
      </c>
    </row>
    <row r="140" spans="1:15" ht="29.25" customHeight="1" thickBot="1" x14ac:dyDescent="0.3">
      <c r="A140" s="149">
        <v>80</v>
      </c>
      <c r="B140" s="132" t="s">
        <v>491</v>
      </c>
      <c r="C140" s="273" t="s">
        <v>492</v>
      </c>
      <c r="D140" s="273">
        <v>2</v>
      </c>
      <c r="E140" s="154">
        <v>4831530</v>
      </c>
      <c r="F140" s="154">
        <f t="shared" si="4"/>
        <v>5314683</v>
      </c>
      <c r="G140" s="134">
        <f t="shared" si="6"/>
        <v>9663060</v>
      </c>
      <c r="H140" s="275"/>
      <c r="I140" s="155">
        <f t="shared" si="5"/>
        <v>4831600</v>
      </c>
      <c r="J140" s="311">
        <v>85</v>
      </c>
      <c r="K140" s="306" t="s">
        <v>500</v>
      </c>
      <c r="L140" s="307" t="s">
        <v>436</v>
      </c>
      <c r="M140" s="308">
        <v>40</v>
      </c>
      <c r="N140" s="306" t="s">
        <v>501</v>
      </c>
      <c r="O140" s="119">
        <f t="shared" si="7"/>
        <v>-38</v>
      </c>
    </row>
    <row r="141" spans="1:15" ht="36.75" customHeight="1" thickBot="1" x14ac:dyDescent="0.3">
      <c r="A141" s="149">
        <v>81</v>
      </c>
      <c r="B141" s="132" t="s">
        <v>502</v>
      </c>
      <c r="C141" s="274" t="s">
        <v>464</v>
      </c>
      <c r="D141" s="273">
        <v>12</v>
      </c>
      <c r="E141" s="154">
        <v>193270.00000000003</v>
      </c>
      <c r="F141" s="154">
        <f t="shared" si="4"/>
        <v>212597.00000000006</v>
      </c>
      <c r="G141" s="134">
        <f t="shared" si="6"/>
        <v>2319240.0000000005</v>
      </c>
      <c r="H141" s="275" t="s">
        <v>470</v>
      </c>
      <c r="I141" s="155">
        <f t="shared" si="5"/>
        <v>193300</v>
      </c>
      <c r="J141" s="311">
        <v>86</v>
      </c>
      <c r="K141" s="306" t="s">
        <v>503</v>
      </c>
      <c r="L141" s="308" t="s">
        <v>498</v>
      </c>
      <c r="M141" s="308">
        <v>60</v>
      </c>
      <c r="N141" s="306" t="s">
        <v>504</v>
      </c>
      <c r="O141" s="119">
        <f t="shared" si="7"/>
        <v>-48</v>
      </c>
    </row>
    <row r="142" spans="1:15" ht="34.5" customHeight="1" thickBot="1" x14ac:dyDescent="0.3">
      <c r="A142" s="149">
        <v>82</v>
      </c>
      <c r="B142" s="132" t="s">
        <v>495</v>
      </c>
      <c r="C142" s="274" t="s">
        <v>460</v>
      </c>
      <c r="D142" s="273">
        <v>12</v>
      </c>
      <c r="E142" s="154">
        <v>48400.000000000007</v>
      </c>
      <c r="F142" s="154">
        <f t="shared" si="4"/>
        <v>53240.000000000015</v>
      </c>
      <c r="G142" s="134">
        <f t="shared" si="6"/>
        <v>580800.00000000012</v>
      </c>
      <c r="H142" s="275" t="s">
        <v>470</v>
      </c>
      <c r="I142" s="155">
        <f t="shared" si="5"/>
        <v>48400</v>
      </c>
      <c r="J142" s="311">
        <v>87</v>
      </c>
      <c r="K142" s="306" t="s">
        <v>505</v>
      </c>
      <c r="L142" s="307" t="s">
        <v>506</v>
      </c>
      <c r="M142" s="308">
        <v>16</v>
      </c>
      <c r="N142" s="306" t="s">
        <v>507</v>
      </c>
      <c r="O142" s="119">
        <f t="shared" si="7"/>
        <v>-4</v>
      </c>
    </row>
    <row r="143" spans="1:15" ht="34.5" customHeight="1" thickBot="1" x14ac:dyDescent="0.3">
      <c r="A143" s="149">
        <v>83</v>
      </c>
      <c r="B143" s="132" t="s">
        <v>497</v>
      </c>
      <c r="C143" s="274" t="s">
        <v>498</v>
      </c>
      <c r="D143" s="273">
        <v>24</v>
      </c>
      <c r="E143" s="154">
        <v>193270.00000000003</v>
      </c>
      <c r="F143" s="154">
        <f t="shared" si="4"/>
        <v>212597.00000000006</v>
      </c>
      <c r="G143" s="134">
        <f t="shared" si="6"/>
        <v>4638480.0000000009</v>
      </c>
      <c r="H143" s="275"/>
      <c r="I143" s="155">
        <f t="shared" si="5"/>
        <v>193300</v>
      </c>
      <c r="J143" s="311">
        <v>88</v>
      </c>
      <c r="K143" s="306" t="s">
        <v>508</v>
      </c>
      <c r="L143" s="307" t="s">
        <v>506</v>
      </c>
      <c r="M143" s="308">
        <v>8</v>
      </c>
      <c r="N143" s="306" t="s">
        <v>509</v>
      </c>
      <c r="O143" s="119">
        <f t="shared" si="7"/>
        <v>16</v>
      </c>
    </row>
    <row r="144" spans="1:15" ht="17.25" thickBot="1" x14ac:dyDescent="0.3">
      <c r="A144" s="149">
        <v>84</v>
      </c>
      <c r="B144" s="132" t="s">
        <v>499</v>
      </c>
      <c r="C144" s="273" t="s">
        <v>464</v>
      </c>
      <c r="D144" s="274">
        <v>48</v>
      </c>
      <c r="E144" s="154">
        <v>72490</v>
      </c>
      <c r="F144" s="154">
        <f t="shared" si="4"/>
        <v>79739</v>
      </c>
      <c r="G144" s="134">
        <f t="shared" si="6"/>
        <v>3479520</v>
      </c>
      <c r="H144" s="275" t="s">
        <v>465</v>
      </c>
      <c r="I144" s="155">
        <f t="shared" si="5"/>
        <v>72500</v>
      </c>
      <c r="J144" s="311">
        <v>89</v>
      </c>
      <c r="K144" s="306" t="s">
        <v>510</v>
      </c>
      <c r="L144" s="307"/>
      <c r="M144" s="308"/>
      <c r="N144" s="306"/>
      <c r="O144" s="119">
        <f t="shared" si="7"/>
        <v>48</v>
      </c>
    </row>
    <row r="145" spans="1:15" ht="55.5" customHeight="1" thickBot="1" x14ac:dyDescent="0.3">
      <c r="A145" s="149">
        <v>85</v>
      </c>
      <c r="B145" s="132" t="s">
        <v>500</v>
      </c>
      <c r="C145" s="274" t="s">
        <v>436</v>
      </c>
      <c r="D145" s="273">
        <v>40</v>
      </c>
      <c r="E145" s="154">
        <v>177210</v>
      </c>
      <c r="F145" s="154">
        <f t="shared" si="4"/>
        <v>194931.00000000003</v>
      </c>
      <c r="G145" s="134">
        <f t="shared" si="6"/>
        <v>7088400</v>
      </c>
      <c r="H145" s="275" t="s">
        <v>501</v>
      </c>
      <c r="I145" s="155">
        <f t="shared" si="5"/>
        <v>177300</v>
      </c>
      <c r="J145" s="311"/>
      <c r="K145" s="306" t="s">
        <v>511</v>
      </c>
      <c r="L145" s="307" t="s">
        <v>512</v>
      </c>
      <c r="M145" s="308">
        <v>40</v>
      </c>
      <c r="N145" s="306" t="s">
        <v>513</v>
      </c>
      <c r="O145" s="119">
        <f t="shared" si="7"/>
        <v>0</v>
      </c>
    </row>
    <row r="146" spans="1:15" ht="42.75" customHeight="1" thickBot="1" x14ac:dyDescent="0.3">
      <c r="A146" s="149">
        <v>86</v>
      </c>
      <c r="B146" s="132" t="s">
        <v>503</v>
      </c>
      <c r="C146" s="273" t="s">
        <v>498</v>
      </c>
      <c r="D146" s="273">
        <v>60</v>
      </c>
      <c r="E146" s="154">
        <v>241670.00000000003</v>
      </c>
      <c r="F146" s="154">
        <f t="shared" si="4"/>
        <v>265837.00000000006</v>
      </c>
      <c r="G146" s="134">
        <f t="shared" si="6"/>
        <v>14500200.000000002</v>
      </c>
      <c r="H146" s="275" t="s">
        <v>504</v>
      </c>
      <c r="I146" s="155">
        <f t="shared" si="5"/>
        <v>241700</v>
      </c>
      <c r="J146" s="311"/>
      <c r="K146" s="306" t="s">
        <v>514</v>
      </c>
      <c r="L146" s="307" t="s">
        <v>512</v>
      </c>
      <c r="M146" s="308">
        <v>40</v>
      </c>
      <c r="N146" s="306" t="s">
        <v>515</v>
      </c>
      <c r="O146" s="119">
        <f t="shared" si="7"/>
        <v>20</v>
      </c>
    </row>
    <row r="147" spans="1:15" ht="34.5" customHeight="1" thickBot="1" x14ac:dyDescent="0.3">
      <c r="A147" s="149">
        <v>87</v>
      </c>
      <c r="B147" s="132" t="s">
        <v>505</v>
      </c>
      <c r="C147" s="274" t="s">
        <v>506</v>
      </c>
      <c r="D147" s="273">
        <v>16</v>
      </c>
      <c r="E147" s="154">
        <v>289960</v>
      </c>
      <c r="F147" s="154">
        <f t="shared" si="4"/>
        <v>318956</v>
      </c>
      <c r="G147" s="134">
        <f t="shared" si="6"/>
        <v>4639360</v>
      </c>
      <c r="H147" s="275" t="s">
        <v>507</v>
      </c>
      <c r="I147" s="155">
        <f t="shared" si="5"/>
        <v>290000</v>
      </c>
      <c r="J147" s="311"/>
      <c r="K147" s="306" t="s">
        <v>516</v>
      </c>
      <c r="L147" s="307" t="s">
        <v>512</v>
      </c>
      <c r="M147" s="308">
        <v>40</v>
      </c>
      <c r="N147" s="306" t="s">
        <v>515</v>
      </c>
      <c r="O147" s="119">
        <f t="shared" si="7"/>
        <v>-24</v>
      </c>
    </row>
    <row r="148" spans="1:15" ht="41.25" customHeight="1" thickBot="1" x14ac:dyDescent="0.3">
      <c r="A148" s="149">
        <v>88</v>
      </c>
      <c r="B148" s="132" t="s">
        <v>508</v>
      </c>
      <c r="C148" s="274" t="s">
        <v>506</v>
      </c>
      <c r="D148" s="273">
        <v>8</v>
      </c>
      <c r="E148" s="154">
        <v>128920.00000000001</v>
      </c>
      <c r="F148" s="154">
        <f t="shared" si="4"/>
        <v>141812.00000000003</v>
      </c>
      <c r="G148" s="134">
        <f t="shared" si="6"/>
        <v>1031360.0000000001</v>
      </c>
      <c r="H148" s="275" t="s">
        <v>509</v>
      </c>
      <c r="I148" s="155">
        <f t="shared" si="5"/>
        <v>129000</v>
      </c>
      <c r="J148" s="311"/>
      <c r="K148" s="306" t="s">
        <v>517</v>
      </c>
      <c r="L148" s="307" t="s">
        <v>512</v>
      </c>
      <c r="M148" s="308">
        <v>40</v>
      </c>
      <c r="N148" s="306" t="s">
        <v>515</v>
      </c>
      <c r="O148" s="119">
        <f t="shared" si="7"/>
        <v>-32</v>
      </c>
    </row>
    <row r="149" spans="1:15" ht="26.25" customHeight="1" thickBot="1" x14ac:dyDescent="0.3">
      <c r="A149" s="149">
        <v>89</v>
      </c>
      <c r="B149" s="132" t="s">
        <v>510</v>
      </c>
      <c r="C149" s="274"/>
      <c r="D149" s="273"/>
      <c r="E149" s="154">
        <v>0</v>
      </c>
      <c r="F149" s="154">
        <f t="shared" si="4"/>
        <v>0</v>
      </c>
      <c r="G149" s="134">
        <f t="shared" si="6"/>
        <v>0</v>
      </c>
      <c r="H149" s="275"/>
      <c r="I149" s="155">
        <f t="shared" si="5"/>
        <v>0</v>
      </c>
      <c r="J149" s="311"/>
      <c r="K149" s="306" t="s">
        <v>518</v>
      </c>
      <c r="L149" s="307" t="s">
        <v>512</v>
      </c>
      <c r="M149" s="308">
        <v>40</v>
      </c>
      <c r="N149" s="306" t="s">
        <v>515</v>
      </c>
      <c r="O149" s="119">
        <f t="shared" si="7"/>
        <v>-40</v>
      </c>
    </row>
    <row r="150" spans="1:15" ht="42.75" customHeight="1" thickBot="1" x14ac:dyDescent="0.3">
      <c r="A150" s="156" t="s">
        <v>291</v>
      </c>
      <c r="B150" s="132" t="s">
        <v>511</v>
      </c>
      <c r="C150" s="274" t="s">
        <v>512</v>
      </c>
      <c r="D150" s="273">
        <v>40</v>
      </c>
      <c r="E150" s="154">
        <v>32230.000000000004</v>
      </c>
      <c r="F150" s="154">
        <f t="shared" si="4"/>
        <v>35453.000000000007</v>
      </c>
      <c r="G150" s="134">
        <f t="shared" si="6"/>
        <v>1289200.0000000002</v>
      </c>
      <c r="H150" s="275" t="s">
        <v>513</v>
      </c>
      <c r="I150" s="155">
        <f t="shared" si="5"/>
        <v>32300</v>
      </c>
      <c r="J150" s="311"/>
      <c r="K150" s="306" t="s">
        <v>519</v>
      </c>
      <c r="L150" s="307" t="s">
        <v>512</v>
      </c>
      <c r="M150" s="308">
        <v>40</v>
      </c>
      <c r="N150" s="306" t="s">
        <v>515</v>
      </c>
      <c r="O150" s="119">
        <f t="shared" si="7"/>
        <v>0</v>
      </c>
    </row>
    <row r="151" spans="1:15" ht="33.75" customHeight="1" thickBot="1" x14ac:dyDescent="0.3">
      <c r="A151" s="156" t="s">
        <v>291</v>
      </c>
      <c r="B151" s="132" t="s">
        <v>514</v>
      </c>
      <c r="C151" s="274" t="s">
        <v>512</v>
      </c>
      <c r="D151" s="273">
        <v>40</v>
      </c>
      <c r="E151" s="154">
        <v>40370</v>
      </c>
      <c r="F151" s="154">
        <f t="shared" si="4"/>
        <v>44407</v>
      </c>
      <c r="G151" s="134">
        <f t="shared" si="6"/>
        <v>1614800</v>
      </c>
      <c r="H151" s="275" t="s">
        <v>515</v>
      </c>
      <c r="I151" s="155">
        <f t="shared" si="5"/>
        <v>40400</v>
      </c>
      <c r="J151" s="311">
        <v>90</v>
      </c>
      <c r="K151" s="314" t="s">
        <v>520</v>
      </c>
      <c r="L151" s="315" t="s">
        <v>464</v>
      </c>
      <c r="M151" s="308">
        <v>16</v>
      </c>
      <c r="N151" s="306" t="s">
        <v>521</v>
      </c>
      <c r="O151" s="119">
        <f t="shared" si="7"/>
        <v>24</v>
      </c>
    </row>
    <row r="152" spans="1:15" ht="35.25" customHeight="1" thickBot="1" x14ac:dyDescent="0.3">
      <c r="A152" s="156" t="s">
        <v>291</v>
      </c>
      <c r="B152" s="132" t="s">
        <v>516</v>
      </c>
      <c r="C152" s="274" t="s">
        <v>512</v>
      </c>
      <c r="D152" s="273">
        <v>40</v>
      </c>
      <c r="E152" s="154">
        <v>48400.000000000007</v>
      </c>
      <c r="F152" s="154">
        <f t="shared" si="4"/>
        <v>53240.000000000015</v>
      </c>
      <c r="G152" s="134">
        <f t="shared" si="6"/>
        <v>1936000.0000000002</v>
      </c>
      <c r="H152" s="275" t="s">
        <v>515</v>
      </c>
      <c r="I152" s="155">
        <f t="shared" si="5"/>
        <v>48400</v>
      </c>
      <c r="J152" s="311">
        <v>91</v>
      </c>
      <c r="K152" s="306" t="s">
        <v>522</v>
      </c>
      <c r="L152" s="315" t="s">
        <v>506</v>
      </c>
      <c r="M152" s="308">
        <v>8</v>
      </c>
      <c r="N152" s="306" t="s">
        <v>509</v>
      </c>
      <c r="O152" s="119">
        <f t="shared" si="7"/>
        <v>32</v>
      </c>
    </row>
    <row r="153" spans="1:15" ht="35.25" customHeight="1" thickBot="1" x14ac:dyDescent="0.3">
      <c r="A153" s="156" t="s">
        <v>291</v>
      </c>
      <c r="B153" s="132" t="s">
        <v>517</v>
      </c>
      <c r="C153" s="274" t="s">
        <v>512</v>
      </c>
      <c r="D153" s="273">
        <v>40</v>
      </c>
      <c r="E153" s="154">
        <v>56430.000000000007</v>
      </c>
      <c r="F153" s="154">
        <f t="shared" si="4"/>
        <v>62073.000000000015</v>
      </c>
      <c r="G153" s="134">
        <f t="shared" si="6"/>
        <v>2257200.0000000005</v>
      </c>
      <c r="H153" s="275" t="s">
        <v>515</v>
      </c>
      <c r="I153" s="155">
        <f t="shared" si="5"/>
        <v>56500</v>
      </c>
      <c r="J153" s="311">
        <v>92</v>
      </c>
      <c r="K153" s="306" t="s">
        <v>523</v>
      </c>
      <c r="L153" s="315" t="s">
        <v>464</v>
      </c>
      <c r="M153" s="308">
        <v>8</v>
      </c>
      <c r="N153" s="306" t="s">
        <v>524</v>
      </c>
      <c r="O153" s="119">
        <f t="shared" si="7"/>
        <v>32</v>
      </c>
    </row>
    <row r="154" spans="1:15" ht="29.25" customHeight="1" thickBot="1" x14ac:dyDescent="0.3">
      <c r="A154" s="156" t="s">
        <v>291</v>
      </c>
      <c r="B154" s="132" t="s">
        <v>518</v>
      </c>
      <c r="C154" s="274" t="s">
        <v>512</v>
      </c>
      <c r="D154" s="273">
        <v>40</v>
      </c>
      <c r="E154" s="154">
        <v>64460.000000000007</v>
      </c>
      <c r="F154" s="154">
        <f t="shared" si="4"/>
        <v>70906.000000000015</v>
      </c>
      <c r="G154" s="134">
        <f t="shared" si="6"/>
        <v>2578400.0000000005</v>
      </c>
      <c r="H154" s="275" t="s">
        <v>515</v>
      </c>
      <c r="I154" s="155">
        <f t="shared" si="5"/>
        <v>64500</v>
      </c>
      <c r="J154" s="311">
        <v>93</v>
      </c>
      <c r="K154" s="306" t="s">
        <v>525</v>
      </c>
      <c r="L154" s="315" t="s">
        <v>506</v>
      </c>
      <c r="M154" s="308">
        <v>8</v>
      </c>
      <c r="N154" s="306" t="s">
        <v>509</v>
      </c>
      <c r="O154" s="119">
        <f t="shared" si="7"/>
        <v>32</v>
      </c>
    </row>
    <row r="155" spans="1:15" ht="28.5" customHeight="1" thickBot="1" x14ac:dyDescent="0.3">
      <c r="A155" s="156" t="s">
        <v>291</v>
      </c>
      <c r="B155" s="132" t="s">
        <v>519</v>
      </c>
      <c r="C155" s="274" t="s">
        <v>512</v>
      </c>
      <c r="D155" s="273">
        <v>40</v>
      </c>
      <c r="E155" s="154">
        <v>72490</v>
      </c>
      <c r="F155" s="154">
        <f t="shared" si="4"/>
        <v>79739</v>
      </c>
      <c r="G155" s="134">
        <f t="shared" si="6"/>
        <v>2899600</v>
      </c>
      <c r="H155" s="275" t="s">
        <v>515</v>
      </c>
      <c r="I155" s="155">
        <f t="shared" si="5"/>
        <v>72500</v>
      </c>
      <c r="J155" s="311">
        <v>94</v>
      </c>
      <c r="K155" s="306" t="s">
        <v>526</v>
      </c>
      <c r="L155" s="315" t="s">
        <v>506</v>
      </c>
      <c r="M155" s="308">
        <v>8</v>
      </c>
      <c r="N155" s="306" t="s">
        <v>509</v>
      </c>
      <c r="O155" s="119">
        <f t="shared" si="7"/>
        <v>32</v>
      </c>
    </row>
    <row r="156" spans="1:15" ht="33" customHeight="1" thickBot="1" x14ac:dyDescent="0.3">
      <c r="A156" s="273">
        <v>90</v>
      </c>
      <c r="B156" s="132" t="s">
        <v>520</v>
      </c>
      <c r="C156" s="274" t="s">
        <v>464</v>
      </c>
      <c r="D156" s="273">
        <v>16</v>
      </c>
      <c r="E156" s="154">
        <v>32230.000000000004</v>
      </c>
      <c r="F156" s="154">
        <f t="shared" si="4"/>
        <v>35453.000000000007</v>
      </c>
      <c r="G156" s="134">
        <f t="shared" si="6"/>
        <v>515680.00000000006</v>
      </c>
      <c r="H156" s="275" t="s">
        <v>521</v>
      </c>
      <c r="I156" s="155">
        <f t="shared" si="5"/>
        <v>32300</v>
      </c>
      <c r="J156" s="311">
        <v>95</v>
      </c>
      <c r="K156" s="306" t="s">
        <v>527</v>
      </c>
      <c r="L156" s="315" t="s">
        <v>464</v>
      </c>
      <c r="M156" s="308">
        <v>16</v>
      </c>
      <c r="N156" s="306" t="s">
        <v>521</v>
      </c>
      <c r="O156" s="119">
        <f t="shared" si="7"/>
        <v>0</v>
      </c>
    </row>
    <row r="157" spans="1:15" ht="41.25" customHeight="1" thickBot="1" x14ac:dyDescent="0.3">
      <c r="A157" s="273">
        <v>91</v>
      </c>
      <c r="B157" s="132" t="s">
        <v>522</v>
      </c>
      <c r="C157" s="274" t="s">
        <v>506</v>
      </c>
      <c r="D157" s="273">
        <v>8</v>
      </c>
      <c r="E157" s="154">
        <v>289960</v>
      </c>
      <c r="F157" s="154">
        <f t="shared" si="4"/>
        <v>318956</v>
      </c>
      <c r="G157" s="134">
        <f t="shared" si="6"/>
        <v>2319680</v>
      </c>
      <c r="H157" s="275" t="s">
        <v>509</v>
      </c>
      <c r="I157" s="155">
        <f t="shared" si="5"/>
        <v>290000</v>
      </c>
      <c r="J157" s="311">
        <v>96</v>
      </c>
      <c r="K157" s="306" t="s">
        <v>523</v>
      </c>
      <c r="L157" s="315" t="s">
        <v>464</v>
      </c>
      <c r="M157" s="308">
        <v>8</v>
      </c>
      <c r="N157" s="306" t="s">
        <v>524</v>
      </c>
      <c r="O157" s="119">
        <f t="shared" si="7"/>
        <v>0</v>
      </c>
    </row>
    <row r="158" spans="1:15" ht="31.5" customHeight="1" thickBot="1" x14ac:dyDescent="0.3">
      <c r="A158" s="273">
        <v>92</v>
      </c>
      <c r="B158" s="132" t="s">
        <v>523</v>
      </c>
      <c r="C158" s="274" t="s">
        <v>464</v>
      </c>
      <c r="D158" s="273">
        <v>8</v>
      </c>
      <c r="E158" s="154">
        <v>32230.000000000004</v>
      </c>
      <c r="F158" s="154">
        <f t="shared" si="4"/>
        <v>35453.000000000007</v>
      </c>
      <c r="G158" s="134">
        <f t="shared" si="6"/>
        <v>257840.00000000003</v>
      </c>
      <c r="H158" s="275" t="s">
        <v>524</v>
      </c>
      <c r="I158" s="155">
        <f t="shared" si="5"/>
        <v>32300</v>
      </c>
      <c r="J158" s="311">
        <v>97</v>
      </c>
      <c r="K158" s="306" t="s">
        <v>528</v>
      </c>
      <c r="L158" s="307" t="s">
        <v>512</v>
      </c>
      <c r="M158" s="308">
        <v>40</v>
      </c>
      <c r="N158" s="306" t="s">
        <v>513</v>
      </c>
      <c r="O158" s="119">
        <f t="shared" si="7"/>
        <v>-32</v>
      </c>
    </row>
    <row r="159" spans="1:15" ht="41.25" customHeight="1" thickBot="1" x14ac:dyDescent="0.3">
      <c r="A159" s="273">
        <v>93</v>
      </c>
      <c r="B159" s="132" t="s">
        <v>525</v>
      </c>
      <c r="C159" s="274" t="s">
        <v>506</v>
      </c>
      <c r="D159" s="273">
        <v>8</v>
      </c>
      <c r="E159" s="154">
        <v>515460.00000000006</v>
      </c>
      <c r="F159" s="154">
        <f t="shared" si="4"/>
        <v>567006.00000000012</v>
      </c>
      <c r="G159" s="134">
        <f t="shared" si="6"/>
        <v>4123680.0000000005</v>
      </c>
      <c r="H159" s="275" t="s">
        <v>509</v>
      </c>
      <c r="I159" s="155">
        <f t="shared" si="5"/>
        <v>515500</v>
      </c>
      <c r="J159" s="311">
        <v>98</v>
      </c>
      <c r="K159" s="306" t="s">
        <v>529</v>
      </c>
      <c r="L159" s="307" t="s">
        <v>512</v>
      </c>
      <c r="M159" s="308">
        <v>80</v>
      </c>
      <c r="N159" s="306" t="s">
        <v>530</v>
      </c>
      <c r="O159" s="119">
        <f t="shared" si="7"/>
        <v>-72</v>
      </c>
    </row>
    <row r="160" spans="1:15" ht="39" customHeight="1" thickBot="1" x14ac:dyDescent="0.3">
      <c r="A160" s="273">
        <v>94</v>
      </c>
      <c r="B160" s="132" t="s">
        <v>526</v>
      </c>
      <c r="C160" s="274" t="s">
        <v>506</v>
      </c>
      <c r="D160" s="273">
        <v>8</v>
      </c>
      <c r="E160" s="154">
        <v>241670.00000000003</v>
      </c>
      <c r="F160" s="154">
        <f t="shared" si="4"/>
        <v>265837.00000000006</v>
      </c>
      <c r="G160" s="134">
        <f t="shared" si="6"/>
        <v>1933360.0000000002</v>
      </c>
      <c r="H160" s="275" t="s">
        <v>509</v>
      </c>
      <c r="I160" s="155">
        <f t="shared" si="5"/>
        <v>241700</v>
      </c>
      <c r="J160" s="311">
        <v>99</v>
      </c>
      <c r="K160" s="306" t="s">
        <v>531</v>
      </c>
      <c r="L160" s="315" t="s">
        <v>506</v>
      </c>
      <c r="M160" s="308">
        <v>8</v>
      </c>
      <c r="N160" s="306" t="s">
        <v>509</v>
      </c>
      <c r="O160" s="119">
        <f t="shared" si="7"/>
        <v>0</v>
      </c>
    </row>
    <row r="161" spans="1:15" ht="36" customHeight="1" thickBot="1" x14ac:dyDescent="0.3">
      <c r="A161" s="273">
        <v>95</v>
      </c>
      <c r="B161" s="132" t="s">
        <v>527</v>
      </c>
      <c r="C161" s="274" t="s">
        <v>464</v>
      </c>
      <c r="D161" s="273">
        <v>16</v>
      </c>
      <c r="E161" s="154">
        <v>32230.000000000004</v>
      </c>
      <c r="F161" s="154">
        <f t="shared" si="4"/>
        <v>35453.000000000007</v>
      </c>
      <c r="G161" s="134">
        <f t="shared" si="6"/>
        <v>515680.00000000006</v>
      </c>
      <c r="H161" s="275" t="s">
        <v>521</v>
      </c>
      <c r="I161" s="155">
        <f t="shared" si="5"/>
        <v>32300</v>
      </c>
      <c r="J161" s="311">
        <v>100</v>
      </c>
      <c r="K161" s="306" t="s">
        <v>532</v>
      </c>
      <c r="L161" s="315" t="s">
        <v>506</v>
      </c>
      <c r="M161" s="308">
        <v>4</v>
      </c>
      <c r="N161" s="306" t="s">
        <v>533</v>
      </c>
      <c r="O161" s="119">
        <f t="shared" si="7"/>
        <v>12</v>
      </c>
    </row>
    <row r="162" spans="1:15" ht="35.25" customHeight="1" thickBot="1" x14ac:dyDescent="0.3">
      <c r="A162" s="273">
        <v>96</v>
      </c>
      <c r="B162" s="132" t="s">
        <v>523</v>
      </c>
      <c r="C162" s="274" t="s">
        <v>464</v>
      </c>
      <c r="D162" s="273">
        <v>8</v>
      </c>
      <c r="E162" s="154">
        <v>32230.000000000004</v>
      </c>
      <c r="F162" s="154">
        <f t="shared" si="4"/>
        <v>35453.000000000007</v>
      </c>
      <c r="G162" s="134">
        <f t="shared" si="6"/>
        <v>257840.00000000003</v>
      </c>
      <c r="H162" s="275" t="s">
        <v>524</v>
      </c>
      <c r="I162" s="155">
        <f t="shared" si="5"/>
        <v>32300</v>
      </c>
      <c r="J162" s="311">
        <v>101</v>
      </c>
      <c r="K162" s="306" t="s">
        <v>534</v>
      </c>
      <c r="L162" s="315" t="s">
        <v>506</v>
      </c>
      <c r="M162" s="308">
        <v>4</v>
      </c>
      <c r="N162" s="306" t="s">
        <v>533</v>
      </c>
      <c r="O162" s="119">
        <f t="shared" si="7"/>
        <v>4</v>
      </c>
    </row>
    <row r="163" spans="1:15" ht="17.25" thickBot="1" x14ac:dyDescent="0.3">
      <c r="A163" s="273">
        <v>97</v>
      </c>
      <c r="B163" s="132" t="s">
        <v>528</v>
      </c>
      <c r="C163" s="274" t="s">
        <v>512</v>
      </c>
      <c r="D163" s="273">
        <v>40</v>
      </c>
      <c r="E163" s="154">
        <v>11330.000000000002</v>
      </c>
      <c r="F163" s="154">
        <f t="shared" si="4"/>
        <v>12463.000000000004</v>
      </c>
      <c r="G163" s="134">
        <f t="shared" si="6"/>
        <v>453200.00000000006</v>
      </c>
      <c r="H163" s="275" t="s">
        <v>513</v>
      </c>
      <c r="I163" s="155">
        <f t="shared" si="5"/>
        <v>11400</v>
      </c>
      <c r="J163" s="311">
        <v>102</v>
      </c>
      <c r="K163" s="306" t="s">
        <v>535</v>
      </c>
      <c r="L163" s="308" t="s">
        <v>536</v>
      </c>
      <c r="M163" s="308">
        <v>6</v>
      </c>
      <c r="N163" s="316" t="s">
        <v>537</v>
      </c>
      <c r="O163" s="119">
        <f t="shared" si="7"/>
        <v>34</v>
      </c>
    </row>
    <row r="164" spans="1:15" ht="50.25" thickBot="1" x14ac:dyDescent="0.3">
      <c r="A164" s="273">
        <v>98</v>
      </c>
      <c r="B164" s="132" t="s">
        <v>529</v>
      </c>
      <c r="C164" s="274" t="s">
        <v>512</v>
      </c>
      <c r="D164" s="273">
        <v>80</v>
      </c>
      <c r="E164" s="154">
        <v>64460.000000000007</v>
      </c>
      <c r="F164" s="154">
        <f t="shared" si="4"/>
        <v>70906.000000000015</v>
      </c>
      <c r="G164" s="134">
        <f t="shared" si="6"/>
        <v>5156800.0000000009</v>
      </c>
      <c r="H164" s="275" t="s">
        <v>530</v>
      </c>
      <c r="I164" s="155">
        <f t="shared" si="5"/>
        <v>64500</v>
      </c>
      <c r="J164" s="311"/>
      <c r="K164" s="317" t="s">
        <v>538</v>
      </c>
      <c r="L164" s="307"/>
      <c r="M164" s="313"/>
      <c r="N164" s="308"/>
      <c r="O164" s="119">
        <f t="shared" si="7"/>
        <v>80</v>
      </c>
    </row>
    <row r="165" spans="1:15" ht="39.75" customHeight="1" thickBot="1" x14ac:dyDescent="0.3">
      <c r="A165" s="273">
        <v>99</v>
      </c>
      <c r="B165" s="132" t="s">
        <v>531</v>
      </c>
      <c r="C165" s="274" t="s">
        <v>506</v>
      </c>
      <c r="D165" s="273">
        <v>8</v>
      </c>
      <c r="E165" s="154">
        <v>644270</v>
      </c>
      <c r="F165" s="154">
        <f t="shared" si="4"/>
        <v>708697</v>
      </c>
      <c r="G165" s="134">
        <f t="shared" si="6"/>
        <v>5154160</v>
      </c>
      <c r="H165" s="275" t="s">
        <v>509</v>
      </c>
      <c r="I165" s="155">
        <f t="shared" si="5"/>
        <v>644300</v>
      </c>
      <c r="J165" s="311">
        <v>103</v>
      </c>
      <c r="K165" s="306" t="s">
        <v>539</v>
      </c>
      <c r="L165" s="308" t="s">
        <v>540</v>
      </c>
      <c r="M165" s="308">
        <v>16</v>
      </c>
      <c r="N165" s="306" t="s">
        <v>541</v>
      </c>
      <c r="O165" s="119">
        <f t="shared" si="7"/>
        <v>-8</v>
      </c>
    </row>
    <row r="166" spans="1:15" ht="40.5" customHeight="1" thickBot="1" x14ac:dyDescent="0.3">
      <c r="A166" s="273">
        <v>100</v>
      </c>
      <c r="B166" s="132" t="s">
        <v>532</v>
      </c>
      <c r="C166" s="274" t="s">
        <v>506</v>
      </c>
      <c r="D166" s="273">
        <v>4</v>
      </c>
      <c r="E166" s="154">
        <v>724790.00000000012</v>
      </c>
      <c r="F166" s="154">
        <f t="shared" si="4"/>
        <v>797269.00000000023</v>
      </c>
      <c r="G166" s="134">
        <f t="shared" si="6"/>
        <v>2899160.0000000005</v>
      </c>
      <c r="H166" s="275" t="s">
        <v>533</v>
      </c>
      <c r="I166" s="155">
        <f t="shared" si="5"/>
        <v>724800</v>
      </c>
      <c r="J166" s="311">
        <v>104</v>
      </c>
      <c r="K166" s="306" t="s">
        <v>542</v>
      </c>
      <c r="L166" s="308" t="s">
        <v>543</v>
      </c>
      <c r="M166" s="308">
        <v>16</v>
      </c>
      <c r="N166" s="306" t="s">
        <v>544</v>
      </c>
      <c r="O166" s="119">
        <f t="shared" si="7"/>
        <v>-12</v>
      </c>
    </row>
    <row r="167" spans="1:15" ht="40.5" customHeight="1" thickBot="1" x14ac:dyDescent="0.3">
      <c r="A167" s="273">
        <v>101</v>
      </c>
      <c r="B167" s="132" t="s">
        <v>534</v>
      </c>
      <c r="C167" s="274" t="s">
        <v>506</v>
      </c>
      <c r="D167" s="273">
        <v>4</v>
      </c>
      <c r="E167" s="154">
        <v>805310.00000000012</v>
      </c>
      <c r="F167" s="154">
        <f t="shared" si="4"/>
        <v>885841.00000000023</v>
      </c>
      <c r="G167" s="134">
        <f t="shared" si="6"/>
        <v>3221240.0000000005</v>
      </c>
      <c r="H167" s="275" t="s">
        <v>533</v>
      </c>
      <c r="I167" s="155">
        <f t="shared" si="5"/>
        <v>805400</v>
      </c>
      <c r="J167" s="311">
        <v>105</v>
      </c>
      <c r="K167" s="306" t="s">
        <v>545</v>
      </c>
      <c r="L167" s="308" t="s">
        <v>543</v>
      </c>
      <c r="M167" s="308">
        <v>60</v>
      </c>
      <c r="N167" s="306" t="s">
        <v>546</v>
      </c>
      <c r="O167" s="119">
        <f t="shared" si="7"/>
        <v>-56</v>
      </c>
    </row>
    <row r="168" spans="1:15" ht="43.5" customHeight="1" thickBot="1" x14ac:dyDescent="0.3">
      <c r="A168" s="273">
        <v>102</v>
      </c>
      <c r="B168" s="141" t="s">
        <v>535</v>
      </c>
      <c r="C168" s="140" t="s">
        <v>536</v>
      </c>
      <c r="D168" s="140">
        <v>6</v>
      </c>
      <c r="E168" s="157">
        <v>289960</v>
      </c>
      <c r="F168" s="157">
        <f t="shared" si="4"/>
        <v>318956</v>
      </c>
      <c r="G168" s="144">
        <f t="shared" si="6"/>
        <v>1739760</v>
      </c>
      <c r="H168" s="171" t="s">
        <v>537</v>
      </c>
      <c r="I168" s="155">
        <f t="shared" si="5"/>
        <v>290000</v>
      </c>
      <c r="J168" s="311">
        <v>106</v>
      </c>
      <c r="K168" s="306" t="s">
        <v>547</v>
      </c>
      <c r="L168" s="308" t="s">
        <v>548</v>
      </c>
      <c r="M168" s="308">
        <v>8</v>
      </c>
      <c r="N168" s="306" t="s">
        <v>549</v>
      </c>
      <c r="O168" s="119">
        <f t="shared" si="7"/>
        <v>-2</v>
      </c>
    </row>
    <row r="169" spans="1:15" ht="50.25" thickBot="1" x14ac:dyDescent="0.3">
      <c r="A169" s="129"/>
      <c r="B169" s="128" t="s">
        <v>538</v>
      </c>
      <c r="C169" s="145"/>
      <c r="D169" s="146"/>
      <c r="E169" s="158">
        <v>0</v>
      </c>
      <c r="F169" s="158"/>
      <c r="G169" s="148"/>
      <c r="H169" s="172"/>
      <c r="I169" s="155">
        <f t="shared" si="5"/>
        <v>0</v>
      </c>
      <c r="J169" s="311">
        <v>107</v>
      </c>
      <c r="K169" s="306" t="s">
        <v>550</v>
      </c>
      <c r="L169" s="308" t="s">
        <v>67</v>
      </c>
      <c r="M169" s="307">
        <v>2</v>
      </c>
      <c r="N169" s="316" t="s">
        <v>551</v>
      </c>
      <c r="O169" s="119">
        <f t="shared" si="7"/>
        <v>-2</v>
      </c>
    </row>
    <row r="170" spans="1:15" ht="42.75" customHeight="1" thickBot="1" x14ac:dyDescent="0.3">
      <c r="A170" s="149">
        <v>103</v>
      </c>
      <c r="B170" s="150" t="s">
        <v>539</v>
      </c>
      <c r="C170" s="149" t="s">
        <v>540</v>
      </c>
      <c r="D170" s="149">
        <v>16</v>
      </c>
      <c r="E170" s="159">
        <v>161150</v>
      </c>
      <c r="F170" s="159">
        <f t="shared" si="4"/>
        <v>177265</v>
      </c>
      <c r="G170" s="153">
        <f t="shared" si="6"/>
        <v>2578400</v>
      </c>
      <c r="H170" s="173" t="s">
        <v>541</v>
      </c>
      <c r="I170" s="155">
        <f t="shared" si="5"/>
        <v>161200</v>
      </c>
      <c r="J170" s="311">
        <v>108</v>
      </c>
      <c r="K170" s="306" t="s">
        <v>552</v>
      </c>
      <c r="L170" s="308" t="s">
        <v>67</v>
      </c>
      <c r="M170" s="307">
        <v>2</v>
      </c>
      <c r="N170" s="316" t="s">
        <v>551</v>
      </c>
      <c r="O170" s="119">
        <f t="shared" si="7"/>
        <v>14</v>
      </c>
    </row>
    <row r="171" spans="1:15" ht="17.25" thickBot="1" x14ac:dyDescent="0.3">
      <c r="A171" s="149">
        <v>104</v>
      </c>
      <c r="B171" s="132" t="s">
        <v>542</v>
      </c>
      <c r="C171" s="273" t="s">
        <v>543</v>
      </c>
      <c r="D171" s="273">
        <v>16</v>
      </c>
      <c r="E171" s="154">
        <v>241670.00000000003</v>
      </c>
      <c r="F171" s="154">
        <f t="shared" si="4"/>
        <v>265837.00000000006</v>
      </c>
      <c r="G171" s="134">
        <f t="shared" si="6"/>
        <v>3866720.0000000005</v>
      </c>
      <c r="H171" s="275" t="s">
        <v>544</v>
      </c>
      <c r="I171" s="155">
        <f t="shared" si="5"/>
        <v>241700</v>
      </c>
      <c r="J171" s="311">
        <v>109</v>
      </c>
      <c r="K171" s="306" t="s">
        <v>553</v>
      </c>
      <c r="L171" s="308" t="s">
        <v>67</v>
      </c>
      <c r="M171" s="307">
        <v>2</v>
      </c>
      <c r="N171" s="316" t="s">
        <v>551</v>
      </c>
      <c r="O171" s="119">
        <f t="shared" si="7"/>
        <v>14</v>
      </c>
    </row>
    <row r="172" spans="1:15" ht="39" customHeight="1" thickBot="1" x14ac:dyDescent="0.3">
      <c r="A172" s="149">
        <v>105</v>
      </c>
      <c r="B172" s="132" t="s">
        <v>545</v>
      </c>
      <c r="C172" s="273" t="s">
        <v>543</v>
      </c>
      <c r="D172" s="273">
        <v>60</v>
      </c>
      <c r="E172" s="154">
        <v>241670.00000000003</v>
      </c>
      <c r="F172" s="154">
        <f t="shared" si="4"/>
        <v>265837.00000000006</v>
      </c>
      <c r="G172" s="134">
        <f t="shared" si="6"/>
        <v>14500200.000000002</v>
      </c>
      <c r="H172" s="275" t="s">
        <v>546</v>
      </c>
      <c r="I172" s="155">
        <f t="shared" si="5"/>
        <v>241700</v>
      </c>
      <c r="J172" s="311">
        <v>110</v>
      </c>
      <c r="K172" s="306" t="s">
        <v>554</v>
      </c>
      <c r="L172" s="308" t="s">
        <v>322</v>
      </c>
      <c r="M172" s="307">
        <v>40</v>
      </c>
      <c r="N172" s="306" t="s">
        <v>555</v>
      </c>
      <c r="O172" s="119">
        <f t="shared" si="7"/>
        <v>20</v>
      </c>
    </row>
    <row r="173" spans="1:15" ht="50.25" customHeight="1" thickBot="1" x14ac:dyDescent="0.3">
      <c r="A173" s="149">
        <v>106</v>
      </c>
      <c r="B173" s="132" t="s">
        <v>547</v>
      </c>
      <c r="C173" s="273" t="s">
        <v>548</v>
      </c>
      <c r="D173" s="273">
        <v>8</v>
      </c>
      <c r="E173" s="154">
        <v>805310.00000000012</v>
      </c>
      <c r="F173" s="154">
        <f t="shared" si="4"/>
        <v>885841.00000000023</v>
      </c>
      <c r="G173" s="134">
        <f t="shared" si="6"/>
        <v>6442480.0000000009</v>
      </c>
      <c r="H173" s="275" t="s">
        <v>549</v>
      </c>
      <c r="I173" s="155">
        <f t="shared" si="5"/>
        <v>805400</v>
      </c>
      <c r="J173" s="311">
        <v>111</v>
      </c>
      <c r="K173" s="306" t="s">
        <v>556</v>
      </c>
      <c r="L173" s="307" t="s">
        <v>536</v>
      </c>
      <c r="M173" s="308">
        <v>16</v>
      </c>
      <c r="N173" s="306" t="s">
        <v>557</v>
      </c>
      <c r="O173" s="119">
        <f t="shared" si="7"/>
        <v>-8</v>
      </c>
    </row>
    <row r="174" spans="1:15" ht="17.25" thickBot="1" x14ac:dyDescent="0.3">
      <c r="A174" s="149">
        <v>107</v>
      </c>
      <c r="B174" s="132" t="s">
        <v>550</v>
      </c>
      <c r="C174" s="273" t="s">
        <v>67</v>
      </c>
      <c r="D174" s="274">
        <v>2</v>
      </c>
      <c r="E174" s="154">
        <v>805310.00000000012</v>
      </c>
      <c r="F174" s="154">
        <f t="shared" si="4"/>
        <v>885841.00000000023</v>
      </c>
      <c r="G174" s="134">
        <f t="shared" si="6"/>
        <v>1610620.0000000002</v>
      </c>
      <c r="H174" s="275" t="s">
        <v>551</v>
      </c>
      <c r="I174" s="155">
        <f t="shared" si="5"/>
        <v>805400</v>
      </c>
      <c r="J174" s="311">
        <v>112</v>
      </c>
      <c r="K174" s="306" t="s">
        <v>558</v>
      </c>
      <c r="L174" s="308" t="s">
        <v>67</v>
      </c>
      <c r="M174" s="307">
        <v>2</v>
      </c>
      <c r="N174" s="316" t="s">
        <v>559</v>
      </c>
      <c r="O174" s="119">
        <f t="shared" si="7"/>
        <v>0</v>
      </c>
    </row>
    <row r="175" spans="1:15" ht="17.25" thickBot="1" x14ac:dyDescent="0.3">
      <c r="A175" s="149">
        <v>108</v>
      </c>
      <c r="B175" s="132" t="s">
        <v>552</v>
      </c>
      <c r="C175" s="273" t="s">
        <v>67</v>
      </c>
      <c r="D175" s="274">
        <v>2</v>
      </c>
      <c r="E175" s="154">
        <v>1932700.0000000002</v>
      </c>
      <c r="F175" s="154">
        <f t="shared" si="4"/>
        <v>2125970.0000000005</v>
      </c>
      <c r="G175" s="134">
        <f t="shared" si="6"/>
        <v>3865400.0000000005</v>
      </c>
      <c r="H175" s="275" t="s">
        <v>551</v>
      </c>
      <c r="I175" s="155">
        <f t="shared" si="5"/>
        <v>1932700</v>
      </c>
      <c r="J175" s="311">
        <v>113</v>
      </c>
      <c r="K175" s="306" t="s">
        <v>560</v>
      </c>
      <c r="L175" s="308" t="s">
        <v>67</v>
      </c>
      <c r="M175" s="307">
        <v>2</v>
      </c>
      <c r="N175" s="316" t="s">
        <v>559</v>
      </c>
      <c r="O175" s="119">
        <f t="shared" si="7"/>
        <v>0</v>
      </c>
    </row>
    <row r="176" spans="1:15" ht="17.25" thickBot="1" x14ac:dyDescent="0.3">
      <c r="A176" s="149">
        <v>109</v>
      </c>
      <c r="B176" s="132" t="s">
        <v>553</v>
      </c>
      <c r="C176" s="273" t="s">
        <v>67</v>
      </c>
      <c r="D176" s="274">
        <v>2</v>
      </c>
      <c r="E176" s="154">
        <v>483230.00000000006</v>
      </c>
      <c r="F176" s="154">
        <f t="shared" si="4"/>
        <v>531553.00000000012</v>
      </c>
      <c r="G176" s="134">
        <f t="shared" si="6"/>
        <v>966460.00000000012</v>
      </c>
      <c r="H176" s="275" t="s">
        <v>551</v>
      </c>
      <c r="I176" s="155">
        <f t="shared" si="5"/>
        <v>483300</v>
      </c>
      <c r="J176" s="311">
        <v>114</v>
      </c>
      <c r="K176" s="306" t="s">
        <v>561</v>
      </c>
      <c r="L176" s="308" t="s">
        <v>394</v>
      </c>
      <c r="M176" s="307">
        <v>1</v>
      </c>
      <c r="N176" s="316" t="s">
        <v>562</v>
      </c>
      <c r="O176" s="119">
        <f t="shared" si="7"/>
        <v>1</v>
      </c>
    </row>
    <row r="177" spans="1:15" ht="48" customHeight="1" thickBot="1" x14ac:dyDescent="0.3">
      <c r="A177" s="149">
        <v>110</v>
      </c>
      <c r="B177" s="132" t="s">
        <v>554</v>
      </c>
      <c r="C177" s="273" t="s">
        <v>322</v>
      </c>
      <c r="D177" s="274">
        <v>40</v>
      </c>
      <c r="E177" s="154">
        <v>48400.000000000007</v>
      </c>
      <c r="F177" s="154">
        <f t="shared" si="4"/>
        <v>53240.000000000015</v>
      </c>
      <c r="G177" s="134">
        <f t="shared" si="6"/>
        <v>1936000.0000000002</v>
      </c>
      <c r="H177" s="275" t="s">
        <v>555</v>
      </c>
      <c r="I177" s="155">
        <f t="shared" si="5"/>
        <v>48400</v>
      </c>
      <c r="J177" s="311">
        <v>118</v>
      </c>
      <c r="K177" s="306" t="s">
        <v>563</v>
      </c>
      <c r="L177" s="308" t="s">
        <v>316</v>
      </c>
      <c r="M177" s="307">
        <v>8</v>
      </c>
      <c r="N177" s="306" t="s">
        <v>564</v>
      </c>
      <c r="O177" s="119">
        <f t="shared" si="7"/>
        <v>32</v>
      </c>
    </row>
    <row r="178" spans="1:15" ht="48.75" customHeight="1" thickBot="1" x14ac:dyDescent="0.3">
      <c r="A178" s="149">
        <v>111</v>
      </c>
      <c r="B178" s="132" t="s">
        <v>556</v>
      </c>
      <c r="C178" s="274" t="s">
        <v>536</v>
      </c>
      <c r="D178" s="273">
        <v>16</v>
      </c>
      <c r="E178" s="154">
        <v>35530</v>
      </c>
      <c r="F178" s="154">
        <f t="shared" si="4"/>
        <v>39083</v>
      </c>
      <c r="G178" s="134">
        <f t="shared" si="6"/>
        <v>568480</v>
      </c>
      <c r="H178" s="275" t="s">
        <v>557</v>
      </c>
      <c r="I178" s="155">
        <f t="shared" si="5"/>
        <v>35600</v>
      </c>
      <c r="J178" s="311">
        <v>119</v>
      </c>
      <c r="K178" s="306" t="s">
        <v>565</v>
      </c>
      <c r="L178" s="308" t="s">
        <v>566</v>
      </c>
      <c r="M178" s="307">
        <v>32</v>
      </c>
      <c r="N178" s="306" t="s">
        <v>567</v>
      </c>
      <c r="O178" s="119">
        <f t="shared" si="7"/>
        <v>-16</v>
      </c>
    </row>
    <row r="179" spans="1:15" ht="17.25" thickBot="1" x14ac:dyDescent="0.3">
      <c r="A179" s="149">
        <v>112</v>
      </c>
      <c r="B179" s="132" t="s">
        <v>558</v>
      </c>
      <c r="C179" s="273" t="s">
        <v>67</v>
      </c>
      <c r="D179" s="274">
        <v>2</v>
      </c>
      <c r="E179" s="154">
        <v>322190</v>
      </c>
      <c r="F179" s="154">
        <f t="shared" si="4"/>
        <v>354409</v>
      </c>
      <c r="G179" s="134">
        <f t="shared" si="6"/>
        <v>644380</v>
      </c>
      <c r="H179" s="275" t="s">
        <v>559</v>
      </c>
      <c r="I179" s="155">
        <f t="shared" si="5"/>
        <v>322200</v>
      </c>
      <c r="J179" s="311">
        <v>120</v>
      </c>
      <c r="K179" s="306" t="s">
        <v>568</v>
      </c>
      <c r="L179" s="308" t="s">
        <v>322</v>
      </c>
      <c r="M179" s="307">
        <v>2</v>
      </c>
      <c r="N179" s="316" t="s">
        <v>569</v>
      </c>
      <c r="O179" s="119">
        <f t="shared" si="7"/>
        <v>0</v>
      </c>
    </row>
    <row r="180" spans="1:15" ht="17.25" thickBot="1" x14ac:dyDescent="0.3">
      <c r="A180" s="149">
        <v>113</v>
      </c>
      <c r="B180" s="132" t="s">
        <v>560</v>
      </c>
      <c r="C180" s="273" t="s">
        <v>67</v>
      </c>
      <c r="D180" s="274">
        <v>2</v>
      </c>
      <c r="E180" s="154">
        <v>322190</v>
      </c>
      <c r="F180" s="154">
        <f t="shared" si="4"/>
        <v>354409</v>
      </c>
      <c r="G180" s="134">
        <f t="shared" si="6"/>
        <v>644380</v>
      </c>
      <c r="H180" s="275" t="s">
        <v>559</v>
      </c>
      <c r="I180" s="155">
        <f t="shared" si="5"/>
        <v>322200</v>
      </c>
      <c r="J180" s="311">
        <v>121</v>
      </c>
      <c r="K180" s="306" t="s">
        <v>570</v>
      </c>
      <c r="L180" s="308" t="s">
        <v>322</v>
      </c>
      <c r="M180" s="307">
        <v>2</v>
      </c>
      <c r="N180" s="316" t="s">
        <v>569</v>
      </c>
      <c r="O180" s="119">
        <f t="shared" si="7"/>
        <v>0</v>
      </c>
    </row>
    <row r="181" spans="1:15" ht="17.25" thickBot="1" x14ac:dyDescent="0.3">
      <c r="A181" s="149">
        <v>114</v>
      </c>
      <c r="B181" s="132" t="s">
        <v>561</v>
      </c>
      <c r="C181" s="273" t="s">
        <v>394</v>
      </c>
      <c r="D181" s="274">
        <v>1</v>
      </c>
      <c r="E181" s="154">
        <v>805310.00000000012</v>
      </c>
      <c r="F181" s="154">
        <f t="shared" si="4"/>
        <v>885841.00000000023</v>
      </c>
      <c r="G181" s="134">
        <f t="shared" si="6"/>
        <v>805310.00000000012</v>
      </c>
      <c r="H181" s="275" t="s">
        <v>562</v>
      </c>
      <c r="I181" s="155">
        <f t="shared" si="5"/>
        <v>805400</v>
      </c>
      <c r="J181" s="311">
        <v>122</v>
      </c>
      <c r="K181" s="306" t="s">
        <v>571</v>
      </c>
      <c r="L181" s="308" t="s">
        <v>322</v>
      </c>
      <c r="M181" s="307">
        <v>2</v>
      </c>
      <c r="N181" s="316" t="s">
        <v>569</v>
      </c>
      <c r="O181" s="119">
        <f t="shared" si="7"/>
        <v>-1</v>
      </c>
    </row>
    <row r="182" spans="1:15" ht="17.25" thickBot="1" x14ac:dyDescent="0.3">
      <c r="A182" s="149">
        <v>115</v>
      </c>
      <c r="B182" s="132" t="s">
        <v>563</v>
      </c>
      <c r="C182" s="273" t="s">
        <v>316</v>
      </c>
      <c r="D182" s="274">
        <v>8</v>
      </c>
      <c r="E182" s="154">
        <v>805310.00000000012</v>
      </c>
      <c r="F182" s="154">
        <f t="shared" si="4"/>
        <v>885841.00000000023</v>
      </c>
      <c r="G182" s="134">
        <f t="shared" si="6"/>
        <v>6442480.0000000009</v>
      </c>
      <c r="H182" s="275" t="s">
        <v>564</v>
      </c>
      <c r="I182" s="155">
        <f t="shared" si="5"/>
        <v>805400</v>
      </c>
      <c r="J182" s="311">
        <v>123</v>
      </c>
      <c r="K182" s="306" t="s">
        <v>572</v>
      </c>
      <c r="L182" s="308" t="s">
        <v>322</v>
      </c>
      <c r="M182" s="307">
        <v>2</v>
      </c>
      <c r="N182" s="316" t="s">
        <v>569</v>
      </c>
      <c r="O182" s="119">
        <f t="shared" si="7"/>
        <v>6</v>
      </c>
    </row>
    <row r="183" spans="1:15" ht="17.25" thickBot="1" x14ac:dyDescent="0.3">
      <c r="A183" s="149">
        <v>116</v>
      </c>
      <c r="B183" s="132" t="s">
        <v>565</v>
      </c>
      <c r="C183" s="273" t="s">
        <v>566</v>
      </c>
      <c r="D183" s="274">
        <v>32</v>
      </c>
      <c r="E183" s="154">
        <v>161150</v>
      </c>
      <c r="F183" s="154">
        <f t="shared" si="4"/>
        <v>177265</v>
      </c>
      <c r="G183" s="134">
        <f t="shared" si="6"/>
        <v>5156800</v>
      </c>
      <c r="H183" s="275" t="s">
        <v>567</v>
      </c>
      <c r="I183" s="155">
        <f t="shared" si="5"/>
        <v>161200</v>
      </c>
      <c r="J183" s="311">
        <v>124</v>
      </c>
      <c r="K183" s="306" t="s">
        <v>573</v>
      </c>
      <c r="L183" s="308" t="s">
        <v>322</v>
      </c>
      <c r="M183" s="307">
        <v>2</v>
      </c>
      <c r="N183" s="316" t="s">
        <v>569</v>
      </c>
      <c r="O183" s="119">
        <f t="shared" si="7"/>
        <v>30</v>
      </c>
    </row>
    <row r="184" spans="1:15" ht="33.75" thickBot="1" x14ac:dyDescent="0.3">
      <c r="A184" s="149">
        <v>117</v>
      </c>
      <c r="B184" s="132" t="s">
        <v>568</v>
      </c>
      <c r="C184" s="273" t="s">
        <v>322</v>
      </c>
      <c r="D184" s="274">
        <v>2</v>
      </c>
      <c r="E184" s="154">
        <v>2415820</v>
      </c>
      <c r="F184" s="154">
        <f t="shared" si="4"/>
        <v>2657402</v>
      </c>
      <c r="G184" s="134">
        <f t="shared" si="6"/>
        <v>4831640</v>
      </c>
      <c r="H184" s="275" t="s">
        <v>569</v>
      </c>
      <c r="I184" s="155">
        <f t="shared" si="5"/>
        <v>2415900</v>
      </c>
      <c r="J184" s="311">
        <v>125</v>
      </c>
      <c r="K184" s="306" t="s">
        <v>574</v>
      </c>
      <c r="L184" s="308" t="s">
        <v>322</v>
      </c>
      <c r="M184" s="307">
        <v>2</v>
      </c>
      <c r="N184" s="316" t="s">
        <v>569</v>
      </c>
      <c r="O184" s="119">
        <f t="shared" si="7"/>
        <v>0</v>
      </c>
    </row>
    <row r="185" spans="1:15" ht="17.25" thickBot="1" x14ac:dyDescent="0.3">
      <c r="A185" s="149">
        <v>118</v>
      </c>
      <c r="B185" s="132" t="s">
        <v>570</v>
      </c>
      <c r="C185" s="273" t="s">
        <v>322</v>
      </c>
      <c r="D185" s="274">
        <v>2</v>
      </c>
      <c r="E185" s="154">
        <v>4026330.0000000005</v>
      </c>
      <c r="F185" s="154">
        <f t="shared" si="4"/>
        <v>4428963.0000000009</v>
      </c>
      <c r="G185" s="134">
        <f t="shared" si="6"/>
        <v>8052660.0000000009</v>
      </c>
      <c r="H185" s="275" t="s">
        <v>569</v>
      </c>
      <c r="I185" s="155">
        <f t="shared" si="5"/>
        <v>4026400</v>
      </c>
      <c r="J185" s="311">
        <v>126</v>
      </c>
      <c r="K185" s="306" t="s">
        <v>575</v>
      </c>
      <c r="L185" s="308" t="s">
        <v>322</v>
      </c>
      <c r="M185" s="307">
        <v>2</v>
      </c>
      <c r="N185" s="316" t="s">
        <v>569</v>
      </c>
      <c r="O185" s="119">
        <f t="shared" si="7"/>
        <v>0</v>
      </c>
    </row>
    <row r="186" spans="1:15" ht="17.25" thickBot="1" x14ac:dyDescent="0.3">
      <c r="A186" s="149">
        <v>119</v>
      </c>
      <c r="B186" s="132" t="s">
        <v>571</v>
      </c>
      <c r="C186" s="273" t="s">
        <v>322</v>
      </c>
      <c r="D186" s="274">
        <v>2</v>
      </c>
      <c r="E186" s="154">
        <v>5636840</v>
      </c>
      <c r="F186" s="154">
        <f t="shared" si="4"/>
        <v>6200524.0000000009</v>
      </c>
      <c r="G186" s="134">
        <f t="shared" si="6"/>
        <v>11273680</v>
      </c>
      <c r="H186" s="275" t="s">
        <v>569</v>
      </c>
      <c r="I186" s="155">
        <f t="shared" si="5"/>
        <v>5636900</v>
      </c>
      <c r="J186" s="311">
        <v>127</v>
      </c>
      <c r="K186" s="306" t="s">
        <v>576</v>
      </c>
      <c r="L186" s="308" t="s">
        <v>322</v>
      </c>
      <c r="M186" s="307">
        <v>2</v>
      </c>
      <c r="N186" s="316" t="s">
        <v>569</v>
      </c>
      <c r="O186" s="119">
        <f t="shared" si="7"/>
        <v>0</v>
      </c>
    </row>
    <row r="187" spans="1:15" ht="17.25" thickBot="1" x14ac:dyDescent="0.3">
      <c r="A187" s="149">
        <v>120</v>
      </c>
      <c r="B187" s="132" t="s">
        <v>572</v>
      </c>
      <c r="C187" s="273" t="s">
        <v>322</v>
      </c>
      <c r="D187" s="274">
        <v>2</v>
      </c>
      <c r="E187" s="154">
        <v>3221020.0000000005</v>
      </c>
      <c r="F187" s="154">
        <f t="shared" si="4"/>
        <v>3543122.0000000009</v>
      </c>
      <c r="G187" s="134">
        <f t="shared" si="6"/>
        <v>6442040.0000000009</v>
      </c>
      <c r="H187" s="275" t="s">
        <v>569</v>
      </c>
      <c r="I187" s="155">
        <f t="shared" si="5"/>
        <v>3221100</v>
      </c>
      <c r="J187" s="311">
        <v>128</v>
      </c>
      <c r="K187" s="306" t="s">
        <v>577</v>
      </c>
      <c r="L187" s="307" t="s">
        <v>578</v>
      </c>
      <c r="M187" s="307">
        <v>20</v>
      </c>
      <c r="N187" s="316" t="s">
        <v>579</v>
      </c>
      <c r="O187" s="119">
        <f t="shared" si="7"/>
        <v>-18</v>
      </c>
    </row>
    <row r="188" spans="1:15" ht="17.25" thickBot="1" x14ac:dyDescent="0.3">
      <c r="A188" s="149">
        <v>121</v>
      </c>
      <c r="B188" s="132" t="s">
        <v>573</v>
      </c>
      <c r="C188" s="273" t="s">
        <v>322</v>
      </c>
      <c r="D188" s="274">
        <v>2</v>
      </c>
      <c r="E188" s="154">
        <v>6442040.0000000009</v>
      </c>
      <c r="F188" s="154">
        <f t="shared" si="4"/>
        <v>7086244.0000000019</v>
      </c>
      <c r="G188" s="134">
        <f t="shared" si="6"/>
        <v>12884080.000000002</v>
      </c>
      <c r="H188" s="275" t="s">
        <v>569</v>
      </c>
      <c r="I188" s="155">
        <f t="shared" si="5"/>
        <v>6442100</v>
      </c>
      <c r="J188" s="311">
        <v>129</v>
      </c>
      <c r="K188" s="306" t="s">
        <v>580</v>
      </c>
      <c r="L188" s="307" t="s">
        <v>581</v>
      </c>
      <c r="M188" s="307">
        <v>510</v>
      </c>
      <c r="N188" s="316" t="s">
        <v>582</v>
      </c>
      <c r="O188" s="119">
        <f t="shared" si="7"/>
        <v>-508</v>
      </c>
    </row>
    <row r="189" spans="1:15" ht="17.25" thickBot="1" x14ac:dyDescent="0.3">
      <c r="A189" s="149">
        <v>122</v>
      </c>
      <c r="B189" s="132" t="s">
        <v>574</v>
      </c>
      <c r="C189" s="273" t="s">
        <v>322</v>
      </c>
      <c r="D189" s="274">
        <v>2</v>
      </c>
      <c r="E189" s="154">
        <v>16105100.000000002</v>
      </c>
      <c r="F189" s="154">
        <f t="shared" si="4"/>
        <v>17715610.000000004</v>
      </c>
      <c r="G189" s="134">
        <f t="shared" si="6"/>
        <v>32210200.000000004</v>
      </c>
      <c r="H189" s="275" t="s">
        <v>569</v>
      </c>
      <c r="I189" s="155">
        <f t="shared" si="5"/>
        <v>16105100</v>
      </c>
      <c r="J189" s="311">
        <v>130</v>
      </c>
      <c r="K189" s="306" t="s">
        <v>583</v>
      </c>
      <c r="L189" s="307" t="s">
        <v>581</v>
      </c>
      <c r="M189" s="308">
        <v>102</v>
      </c>
      <c r="N189" s="316" t="s">
        <v>584</v>
      </c>
      <c r="O189" s="119">
        <f t="shared" si="7"/>
        <v>-100</v>
      </c>
    </row>
    <row r="190" spans="1:15" ht="17.25" thickBot="1" x14ac:dyDescent="0.3">
      <c r="A190" s="149">
        <v>123</v>
      </c>
      <c r="B190" s="132" t="s">
        <v>575</v>
      </c>
      <c r="C190" s="273" t="s">
        <v>322</v>
      </c>
      <c r="D190" s="274">
        <v>2</v>
      </c>
      <c r="E190" s="154">
        <v>48315300.000000007</v>
      </c>
      <c r="F190" s="154">
        <f t="shared" si="4"/>
        <v>53146830.000000015</v>
      </c>
      <c r="G190" s="134">
        <f t="shared" si="6"/>
        <v>96630600.000000015</v>
      </c>
      <c r="H190" s="275" t="s">
        <v>569</v>
      </c>
      <c r="I190" s="155">
        <f t="shared" si="5"/>
        <v>48315300</v>
      </c>
      <c r="J190" s="311"/>
      <c r="K190" s="308" t="s">
        <v>585</v>
      </c>
      <c r="L190" s="307"/>
      <c r="M190" s="313"/>
      <c r="N190" s="308"/>
      <c r="O190" s="119">
        <f t="shared" si="7"/>
        <v>2</v>
      </c>
    </row>
    <row r="191" spans="1:15" ht="17.25" thickBot="1" x14ac:dyDescent="0.3">
      <c r="A191" s="149">
        <v>124</v>
      </c>
      <c r="B191" s="132" t="s">
        <v>576</v>
      </c>
      <c r="C191" s="273" t="s">
        <v>322</v>
      </c>
      <c r="D191" s="274">
        <v>2</v>
      </c>
      <c r="E191" s="154">
        <v>4831530</v>
      </c>
      <c r="F191" s="154">
        <f t="shared" si="4"/>
        <v>5314683</v>
      </c>
      <c r="G191" s="134">
        <f t="shared" si="6"/>
        <v>9663060</v>
      </c>
      <c r="H191" s="275" t="s">
        <v>569</v>
      </c>
      <c r="I191" s="155">
        <f t="shared" si="5"/>
        <v>4831600</v>
      </c>
      <c r="J191" s="311">
        <v>131</v>
      </c>
      <c r="K191" s="306" t="s">
        <v>586</v>
      </c>
      <c r="L191" s="308" t="s">
        <v>394</v>
      </c>
      <c r="M191" s="308">
        <v>60</v>
      </c>
      <c r="N191" s="316" t="s">
        <v>587</v>
      </c>
      <c r="O191" s="119">
        <f t="shared" si="7"/>
        <v>-58</v>
      </c>
    </row>
    <row r="192" spans="1:15" ht="17.25" thickBot="1" x14ac:dyDescent="0.3">
      <c r="A192" s="149">
        <v>125</v>
      </c>
      <c r="B192" s="132" t="s">
        <v>588</v>
      </c>
      <c r="C192" s="274" t="s">
        <v>578</v>
      </c>
      <c r="D192" s="274">
        <v>20</v>
      </c>
      <c r="E192" s="154">
        <v>48400.000000000007</v>
      </c>
      <c r="F192" s="154">
        <f t="shared" ref="F192:F255" si="8">E192*110%</f>
        <v>53240.000000000015</v>
      </c>
      <c r="G192" s="134">
        <f t="shared" si="6"/>
        <v>968000.00000000012</v>
      </c>
      <c r="H192" s="275" t="s">
        <v>579</v>
      </c>
      <c r="I192" s="155">
        <f t="shared" ref="I192:I255" si="9">ROUNDUP(E192,-2)</f>
        <v>48400</v>
      </c>
      <c r="J192" s="311">
        <v>132</v>
      </c>
      <c r="K192" s="306" t="s">
        <v>589</v>
      </c>
      <c r="L192" s="308" t="s">
        <v>394</v>
      </c>
      <c r="M192" s="308">
        <v>70</v>
      </c>
      <c r="N192" s="316" t="s">
        <v>587</v>
      </c>
      <c r="O192" s="119">
        <f t="shared" si="7"/>
        <v>-50</v>
      </c>
    </row>
    <row r="193" spans="1:15" ht="17.25" thickBot="1" x14ac:dyDescent="0.3">
      <c r="A193" s="149">
        <v>126</v>
      </c>
      <c r="B193" s="132" t="s">
        <v>590</v>
      </c>
      <c r="C193" s="274" t="s">
        <v>581</v>
      </c>
      <c r="D193" s="274">
        <v>510</v>
      </c>
      <c r="E193" s="154">
        <v>161150</v>
      </c>
      <c r="F193" s="154">
        <f t="shared" si="8"/>
        <v>177265</v>
      </c>
      <c r="G193" s="134">
        <f t="shared" si="6"/>
        <v>82186500</v>
      </c>
      <c r="H193" s="275" t="s">
        <v>582</v>
      </c>
      <c r="I193" s="155">
        <f t="shared" si="9"/>
        <v>161200</v>
      </c>
      <c r="J193" s="311">
        <v>133</v>
      </c>
      <c r="K193" s="306" t="s">
        <v>591</v>
      </c>
      <c r="L193" s="308" t="s">
        <v>566</v>
      </c>
      <c r="M193" s="308">
        <v>400</v>
      </c>
      <c r="N193" s="316" t="s">
        <v>592</v>
      </c>
      <c r="O193" s="119">
        <f t="shared" si="7"/>
        <v>110</v>
      </c>
    </row>
    <row r="194" spans="1:15" ht="17.25" thickBot="1" x14ac:dyDescent="0.3">
      <c r="A194" s="149">
        <v>127</v>
      </c>
      <c r="B194" s="141" t="s">
        <v>593</v>
      </c>
      <c r="C194" s="142" t="s">
        <v>581</v>
      </c>
      <c r="D194" s="140">
        <v>102</v>
      </c>
      <c r="E194" s="157">
        <v>322190</v>
      </c>
      <c r="F194" s="157">
        <f t="shared" si="8"/>
        <v>354409</v>
      </c>
      <c r="G194" s="144">
        <f t="shared" si="6"/>
        <v>32863380</v>
      </c>
      <c r="H194" s="171" t="s">
        <v>584</v>
      </c>
      <c r="I194" s="155">
        <f t="shared" si="9"/>
        <v>322200</v>
      </c>
      <c r="J194" s="311">
        <v>134</v>
      </c>
      <c r="K194" s="306" t="s">
        <v>594</v>
      </c>
      <c r="L194" s="307" t="s">
        <v>67</v>
      </c>
      <c r="M194" s="308">
        <v>6</v>
      </c>
      <c r="N194" s="316" t="s">
        <v>595</v>
      </c>
      <c r="O194" s="119">
        <f t="shared" si="7"/>
        <v>96</v>
      </c>
    </row>
    <row r="195" spans="1:15" ht="17.25" thickBot="1" x14ac:dyDescent="0.3">
      <c r="A195" s="129"/>
      <c r="B195" s="125" t="s">
        <v>585</v>
      </c>
      <c r="C195" s="145"/>
      <c r="D195" s="146"/>
      <c r="E195" s="158">
        <v>0</v>
      </c>
      <c r="F195" s="158">
        <f t="shared" si="8"/>
        <v>0</v>
      </c>
      <c r="G195" s="148">
        <f t="shared" si="6"/>
        <v>0</v>
      </c>
      <c r="H195" s="172"/>
      <c r="I195" s="155">
        <f t="shared" si="9"/>
        <v>0</v>
      </c>
      <c r="J195" s="311">
        <v>135</v>
      </c>
      <c r="K195" s="306" t="s">
        <v>596</v>
      </c>
      <c r="L195" s="307" t="s">
        <v>67</v>
      </c>
      <c r="M195" s="308">
        <v>6</v>
      </c>
      <c r="N195" s="316" t="s">
        <v>595</v>
      </c>
      <c r="O195" s="119">
        <f t="shared" si="7"/>
        <v>-6</v>
      </c>
    </row>
    <row r="196" spans="1:15" ht="17.25" thickBot="1" x14ac:dyDescent="0.3">
      <c r="A196" s="149">
        <v>128</v>
      </c>
      <c r="B196" s="150" t="s">
        <v>419</v>
      </c>
      <c r="C196" s="149" t="s">
        <v>394</v>
      </c>
      <c r="D196" s="149">
        <v>60</v>
      </c>
      <c r="E196" s="159">
        <v>32230.000000000004</v>
      </c>
      <c r="F196" s="159">
        <f t="shared" si="8"/>
        <v>35453.000000000007</v>
      </c>
      <c r="G196" s="153">
        <f t="shared" si="6"/>
        <v>1933800.0000000002</v>
      </c>
      <c r="H196" s="173" t="s">
        <v>587</v>
      </c>
      <c r="I196" s="155">
        <f t="shared" si="9"/>
        <v>32300</v>
      </c>
      <c r="J196" s="311">
        <v>136</v>
      </c>
      <c r="K196" s="306" t="s">
        <v>597</v>
      </c>
      <c r="L196" s="307" t="s">
        <v>67</v>
      </c>
      <c r="M196" s="308">
        <v>6</v>
      </c>
      <c r="N196" s="316" t="s">
        <v>595</v>
      </c>
      <c r="O196" s="119">
        <f t="shared" si="7"/>
        <v>54</v>
      </c>
    </row>
    <row r="197" spans="1:15" ht="17.25" thickBot="1" x14ac:dyDescent="0.3">
      <c r="A197" s="149">
        <v>129</v>
      </c>
      <c r="B197" s="132" t="s">
        <v>598</v>
      </c>
      <c r="C197" s="273" t="s">
        <v>394</v>
      </c>
      <c r="D197" s="273">
        <v>70</v>
      </c>
      <c r="E197" s="154">
        <v>16170.000000000002</v>
      </c>
      <c r="F197" s="154">
        <f t="shared" si="8"/>
        <v>17787.000000000004</v>
      </c>
      <c r="G197" s="134">
        <f t="shared" si="6"/>
        <v>1131900.0000000002</v>
      </c>
      <c r="H197" s="275" t="s">
        <v>587</v>
      </c>
      <c r="I197" s="155">
        <f t="shared" si="9"/>
        <v>16200</v>
      </c>
      <c r="J197" s="311">
        <v>137</v>
      </c>
      <c r="K197" s="306" t="s">
        <v>599</v>
      </c>
      <c r="L197" s="307" t="s">
        <v>67</v>
      </c>
      <c r="M197" s="308">
        <v>6</v>
      </c>
      <c r="N197" s="316" t="s">
        <v>595</v>
      </c>
      <c r="O197" s="119">
        <f t="shared" si="7"/>
        <v>64</v>
      </c>
    </row>
    <row r="198" spans="1:15" ht="17.25" thickBot="1" x14ac:dyDescent="0.3">
      <c r="A198" s="149">
        <v>130</v>
      </c>
      <c r="B198" s="132" t="s">
        <v>591</v>
      </c>
      <c r="C198" s="273" t="s">
        <v>566</v>
      </c>
      <c r="D198" s="273">
        <v>400</v>
      </c>
      <c r="E198" s="154">
        <v>24200.000000000004</v>
      </c>
      <c r="F198" s="154">
        <f t="shared" si="8"/>
        <v>26620.000000000007</v>
      </c>
      <c r="G198" s="134">
        <f t="shared" ref="G198:G261" si="10">D198*E198</f>
        <v>9680000.0000000019</v>
      </c>
      <c r="H198" s="275" t="s">
        <v>592</v>
      </c>
      <c r="I198" s="155">
        <f t="shared" si="9"/>
        <v>24200</v>
      </c>
      <c r="J198" s="311">
        <v>138</v>
      </c>
      <c r="K198" s="306" t="s">
        <v>600</v>
      </c>
      <c r="L198" s="308" t="s">
        <v>67</v>
      </c>
      <c r="M198" s="308">
        <v>20</v>
      </c>
      <c r="N198" s="316" t="s">
        <v>601</v>
      </c>
      <c r="O198" s="119">
        <f t="shared" ref="O198:O204" si="11">D198-M198</f>
        <v>380</v>
      </c>
    </row>
    <row r="199" spans="1:15" ht="17.25" thickBot="1" x14ac:dyDescent="0.3">
      <c r="A199" s="149">
        <v>131</v>
      </c>
      <c r="B199" s="132" t="s">
        <v>594</v>
      </c>
      <c r="C199" s="274" t="s">
        <v>67</v>
      </c>
      <c r="D199" s="273">
        <v>6</v>
      </c>
      <c r="E199" s="154">
        <v>19326120</v>
      </c>
      <c r="F199" s="154">
        <f t="shared" si="8"/>
        <v>21258732</v>
      </c>
      <c r="G199" s="134">
        <f t="shared" si="10"/>
        <v>115956720</v>
      </c>
      <c r="H199" s="275" t="s">
        <v>595</v>
      </c>
      <c r="I199" s="155">
        <f t="shared" si="9"/>
        <v>19326200</v>
      </c>
      <c r="J199" s="311">
        <v>139</v>
      </c>
      <c r="K199" s="306" t="s">
        <v>602</v>
      </c>
      <c r="L199" s="308" t="s">
        <v>322</v>
      </c>
      <c r="M199" s="308">
        <v>60</v>
      </c>
      <c r="N199" s="316" t="s">
        <v>603</v>
      </c>
      <c r="O199" s="119">
        <f t="shared" si="11"/>
        <v>-54</v>
      </c>
    </row>
    <row r="200" spans="1:15" ht="17.25" thickBot="1" x14ac:dyDescent="0.3">
      <c r="A200" s="149">
        <v>132</v>
      </c>
      <c r="B200" s="132" t="s">
        <v>596</v>
      </c>
      <c r="C200" s="274" t="s">
        <v>67</v>
      </c>
      <c r="D200" s="273">
        <v>6</v>
      </c>
      <c r="E200" s="154">
        <v>12884080.000000002</v>
      </c>
      <c r="F200" s="154">
        <f t="shared" si="8"/>
        <v>14172488.000000004</v>
      </c>
      <c r="G200" s="134">
        <f t="shared" si="10"/>
        <v>77304480.000000015</v>
      </c>
      <c r="H200" s="275" t="s">
        <v>595</v>
      </c>
      <c r="I200" s="155">
        <f t="shared" si="9"/>
        <v>12884100</v>
      </c>
      <c r="J200" s="311">
        <v>140</v>
      </c>
      <c r="K200" s="306" t="s">
        <v>604</v>
      </c>
      <c r="L200" s="308" t="s">
        <v>322</v>
      </c>
      <c r="M200" s="308">
        <v>60</v>
      </c>
      <c r="N200" s="316" t="s">
        <v>603</v>
      </c>
      <c r="O200" s="119">
        <f t="shared" si="11"/>
        <v>-54</v>
      </c>
    </row>
    <row r="201" spans="1:15" ht="17.25" thickBot="1" x14ac:dyDescent="0.3">
      <c r="A201" s="149">
        <v>133</v>
      </c>
      <c r="B201" s="132" t="s">
        <v>597</v>
      </c>
      <c r="C201" s="274" t="s">
        <v>67</v>
      </c>
      <c r="D201" s="273">
        <v>6</v>
      </c>
      <c r="E201" s="154">
        <v>8052550.0000000009</v>
      </c>
      <c r="F201" s="154">
        <f t="shared" si="8"/>
        <v>8857805.0000000019</v>
      </c>
      <c r="G201" s="134">
        <f t="shared" si="10"/>
        <v>48315300.000000007</v>
      </c>
      <c r="H201" s="275" t="s">
        <v>595</v>
      </c>
      <c r="I201" s="155">
        <f t="shared" si="9"/>
        <v>8052600</v>
      </c>
      <c r="J201" s="311">
        <v>141</v>
      </c>
      <c r="K201" s="306" t="s">
        <v>605</v>
      </c>
      <c r="L201" s="308" t="s">
        <v>322</v>
      </c>
      <c r="M201" s="308">
        <v>60</v>
      </c>
      <c r="N201" s="316" t="s">
        <v>603</v>
      </c>
      <c r="O201" s="119">
        <f t="shared" si="11"/>
        <v>-54</v>
      </c>
    </row>
    <row r="202" spans="1:15" ht="17.25" thickBot="1" x14ac:dyDescent="0.3">
      <c r="A202" s="149">
        <v>134</v>
      </c>
      <c r="B202" s="132" t="s">
        <v>599</v>
      </c>
      <c r="C202" s="274" t="s">
        <v>67</v>
      </c>
      <c r="D202" s="273">
        <v>6</v>
      </c>
      <c r="E202" s="154">
        <v>8052550.0000000009</v>
      </c>
      <c r="F202" s="154">
        <f t="shared" si="8"/>
        <v>8857805.0000000019</v>
      </c>
      <c r="G202" s="134">
        <f t="shared" si="10"/>
        <v>48315300.000000007</v>
      </c>
      <c r="H202" s="275" t="s">
        <v>595</v>
      </c>
      <c r="I202" s="155">
        <f t="shared" si="9"/>
        <v>8052600</v>
      </c>
      <c r="J202" s="311">
        <v>142</v>
      </c>
      <c r="K202" s="306" t="s">
        <v>606</v>
      </c>
      <c r="L202" s="308" t="s">
        <v>322</v>
      </c>
      <c r="M202" s="308">
        <v>60</v>
      </c>
      <c r="N202" s="316" t="s">
        <v>603</v>
      </c>
      <c r="O202" s="119">
        <f t="shared" si="11"/>
        <v>-54</v>
      </c>
    </row>
    <row r="203" spans="1:15" ht="17.25" thickBot="1" x14ac:dyDescent="0.3">
      <c r="A203" s="149">
        <v>135</v>
      </c>
      <c r="B203" s="132" t="s">
        <v>607</v>
      </c>
      <c r="C203" s="273" t="s">
        <v>67</v>
      </c>
      <c r="D203" s="273">
        <v>20</v>
      </c>
      <c r="E203" s="154">
        <v>8052550.0000000009</v>
      </c>
      <c r="F203" s="154">
        <f t="shared" si="8"/>
        <v>8857805.0000000019</v>
      </c>
      <c r="G203" s="134">
        <f t="shared" si="10"/>
        <v>161051000.00000003</v>
      </c>
      <c r="H203" s="275" t="s">
        <v>601</v>
      </c>
      <c r="I203" s="155">
        <f t="shared" si="9"/>
        <v>8052600</v>
      </c>
      <c r="J203" s="311">
        <v>143</v>
      </c>
      <c r="K203" s="306" t="s">
        <v>608</v>
      </c>
      <c r="L203" s="308" t="s">
        <v>322</v>
      </c>
      <c r="M203" s="308">
        <v>60</v>
      </c>
      <c r="N203" s="316" t="s">
        <v>603</v>
      </c>
      <c r="O203" s="119">
        <f t="shared" si="11"/>
        <v>-40</v>
      </c>
    </row>
    <row r="204" spans="1:15" ht="17.25" thickBot="1" x14ac:dyDescent="0.3">
      <c r="A204" s="149">
        <v>136</v>
      </c>
      <c r="B204" s="132" t="s">
        <v>602</v>
      </c>
      <c r="C204" s="273" t="s">
        <v>322</v>
      </c>
      <c r="D204" s="273">
        <v>60</v>
      </c>
      <c r="E204" s="154">
        <v>8140.0000000000009</v>
      </c>
      <c r="F204" s="154">
        <f t="shared" si="8"/>
        <v>8954.0000000000018</v>
      </c>
      <c r="G204" s="134">
        <f t="shared" si="10"/>
        <v>488400.00000000006</v>
      </c>
      <c r="H204" s="275" t="s">
        <v>603</v>
      </c>
      <c r="I204" s="155">
        <f t="shared" si="9"/>
        <v>8200</v>
      </c>
      <c r="J204" s="311">
        <v>144</v>
      </c>
      <c r="K204" s="306" t="s">
        <v>609</v>
      </c>
      <c r="L204" s="307" t="s">
        <v>566</v>
      </c>
      <c r="M204" s="308">
        <v>400</v>
      </c>
      <c r="N204" s="316" t="s">
        <v>592</v>
      </c>
      <c r="O204" s="119">
        <f t="shared" si="11"/>
        <v>-340</v>
      </c>
    </row>
    <row r="205" spans="1:15" ht="17.25" thickBot="1" x14ac:dyDescent="0.3">
      <c r="A205" s="149">
        <v>137</v>
      </c>
      <c r="B205" s="132" t="s">
        <v>604</v>
      </c>
      <c r="C205" s="273" t="s">
        <v>322</v>
      </c>
      <c r="D205" s="273">
        <v>60</v>
      </c>
      <c r="E205" s="154">
        <v>8910</v>
      </c>
      <c r="F205" s="154">
        <f t="shared" si="8"/>
        <v>9801</v>
      </c>
      <c r="G205" s="134">
        <f t="shared" si="10"/>
        <v>534600</v>
      </c>
      <c r="H205" s="275" t="s">
        <v>603</v>
      </c>
      <c r="I205" s="155">
        <f t="shared" si="9"/>
        <v>9000</v>
      </c>
      <c r="J205" s="311"/>
      <c r="K205" s="306"/>
      <c r="L205" s="307"/>
      <c r="M205" s="308"/>
      <c r="N205" s="316"/>
      <c r="O205" s="119">
        <f t="shared" ref="O205:O244" si="12">D205-M210</f>
        <v>60</v>
      </c>
    </row>
    <row r="206" spans="1:15" ht="17.25" thickBot="1" x14ac:dyDescent="0.3">
      <c r="A206" s="149">
        <v>138</v>
      </c>
      <c r="B206" s="132" t="s">
        <v>605</v>
      </c>
      <c r="C206" s="273" t="s">
        <v>322</v>
      </c>
      <c r="D206" s="273">
        <v>60</v>
      </c>
      <c r="E206" s="154">
        <v>9680</v>
      </c>
      <c r="F206" s="154">
        <f t="shared" si="8"/>
        <v>10648</v>
      </c>
      <c r="G206" s="134">
        <f t="shared" si="10"/>
        <v>580800</v>
      </c>
      <c r="H206" s="275" t="s">
        <v>603</v>
      </c>
      <c r="I206" s="155">
        <f t="shared" si="9"/>
        <v>9700</v>
      </c>
      <c r="J206" s="311"/>
      <c r="K206" s="306"/>
      <c r="L206" s="307"/>
      <c r="M206" s="308"/>
      <c r="N206" s="316"/>
      <c r="O206" s="119">
        <f t="shared" si="12"/>
        <v>48</v>
      </c>
    </row>
    <row r="207" spans="1:15" ht="17.25" thickBot="1" x14ac:dyDescent="0.3">
      <c r="A207" s="149">
        <v>139</v>
      </c>
      <c r="B207" s="132" t="s">
        <v>606</v>
      </c>
      <c r="C207" s="273" t="s">
        <v>322</v>
      </c>
      <c r="D207" s="273">
        <v>60</v>
      </c>
      <c r="E207" s="154">
        <v>10560</v>
      </c>
      <c r="F207" s="154">
        <f t="shared" si="8"/>
        <v>11616.000000000002</v>
      </c>
      <c r="G207" s="134">
        <f t="shared" si="10"/>
        <v>633600</v>
      </c>
      <c r="H207" s="275" t="s">
        <v>603</v>
      </c>
      <c r="I207" s="155">
        <f t="shared" si="9"/>
        <v>10600</v>
      </c>
      <c r="J207" s="311"/>
      <c r="K207" s="306"/>
      <c r="L207" s="307"/>
      <c r="M207" s="308"/>
      <c r="N207" s="316"/>
      <c r="O207" s="119">
        <f t="shared" si="12"/>
        <v>48</v>
      </c>
    </row>
    <row r="208" spans="1:15" ht="17.25" thickBot="1" x14ac:dyDescent="0.3">
      <c r="A208" s="149">
        <v>140</v>
      </c>
      <c r="B208" s="132" t="s">
        <v>608</v>
      </c>
      <c r="C208" s="273" t="s">
        <v>322</v>
      </c>
      <c r="D208" s="273">
        <v>60</v>
      </c>
      <c r="E208" s="154">
        <v>11330.000000000002</v>
      </c>
      <c r="F208" s="154">
        <f t="shared" si="8"/>
        <v>12463.000000000004</v>
      </c>
      <c r="G208" s="134">
        <f t="shared" si="10"/>
        <v>679800.00000000012</v>
      </c>
      <c r="H208" s="275" t="s">
        <v>603</v>
      </c>
      <c r="I208" s="155">
        <f t="shared" si="9"/>
        <v>11400</v>
      </c>
      <c r="J208" s="311"/>
      <c r="K208" s="306"/>
      <c r="L208" s="307"/>
      <c r="M208" s="308"/>
      <c r="N208" s="316"/>
      <c r="O208" s="119">
        <f t="shared" si="12"/>
        <v>48</v>
      </c>
    </row>
    <row r="209" spans="1:15" ht="17.25" thickBot="1" x14ac:dyDescent="0.3">
      <c r="A209" s="149">
        <v>141</v>
      </c>
      <c r="B209" s="141" t="s">
        <v>609</v>
      </c>
      <c r="C209" s="142" t="s">
        <v>566</v>
      </c>
      <c r="D209" s="140">
        <v>400</v>
      </c>
      <c r="E209" s="157">
        <v>24200.000000000004</v>
      </c>
      <c r="F209" s="157">
        <f t="shared" si="8"/>
        <v>26620.000000000007</v>
      </c>
      <c r="G209" s="144">
        <f t="shared" si="10"/>
        <v>9680000.0000000019</v>
      </c>
      <c r="H209" s="171" t="s">
        <v>592</v>
      </c>
      <c r="I209" s="155">
        <f t="shared" si="9"/>
        <v>24200</v>
      </c>
      <c r="J209" s="311"/>
      <c r="K209" s="306"/>
      <c r="L209" s="307"/>
      <c r="M209" s="308"/>
      <c r="N209" s="316"/>
      <c r="O209" s="119">
        <f t="shared" si="12"/>
        <v>388</v>
      </c>
    </row>
    <row r="210" spans="1:15" ht="17.25" thickBot="1" x14ac:dyDescent="0.3">
      <c r="A210" s="129"/>
      <c r="B210" s="128" t="s">
        <v>610</v>
      </c>
      <c r="C210" s="145"/>
      <c r="D210" s="146"/>
      <c r="E210" s="158">
        <v>0</v>
      </c>
      <c r="F210" s="158"/>
      <c r="G210" s="148"/>
      <c r="H210" s="172"/>
      <c r="I210" s="155">
        <f t="shared" si="9"/>
        <v>0</v>
      </c>
      <c r="J210" s="311"/>
      <c r="K210" s="308" t="s">
        <v>610</v>
      </c>
      <c r="L210" s="307"/>
      <c r="M210" s="313"/>
      <c r="N210" s="308"/>
      <c r="O210" s="119">
        <f t="shared" si="12"/>
        <v>-12</v>
      </c>
    </row>
    <row r="211" spans="1:15" ht="33.75" thickBot="1" x14ac:dyDescent="0.3">
      <c r="A211" s="149">
        <v>142</v>
      </c>
      <c r="B211" s="150" t="s">
        <v>611</v>
      </c>
      <c r="C211" s="149" t="s">
        <v>67</v>
      </c>
      <c r="D211" s="151">
        <v>12</v>
      </c>
      <c r="E211" s="159">
        <v>1932700.0000000002</v>
      </c>
      <c r="F211" s="159">
        <f t="shared" si="8"/>
        <v>2125970.0000000005</v>
      </c>
      <c r="G211" s="153">
        <f t="shared" si="10"/>
        <v>23192400.000000004</v>
      </c>
      <c r="H211" s="173" t="s">
        <v>612</v>
      </c>
      <c r="I211" s="155">
        <f t="shared" si="9"/>
        <v>1932700</v>
      </c>
      <c r="J211" s="311">
        <v>145</v>
      </c>
      <c r="K211" s="306" t="s">
        <v>613</v>
      </c>
      <c r="L211" s="308" t="s">
        <v>67</v>
      </c>
      <c r="M211" s="307">
        <v>12</v>
      </c>
      <c r="N211" s="316" t="s">
        <v>612</v>
      </c>
      <c r="O211" s="119">
        <f t="shared" si="12"/>
        <v>0</v>
      </c>
    </row>
    <row r="212" spans="1:15" ht="17.25" thickBot="1" x14ac:dyDescent="0.3">
      <c r="A212" s="273"/>
      <c r="B212" s="139" t="s">
        <v>614</v>
      </c>
      <c r="C212" s="273" t="s">
        <v>406</v>
      </c>
      <c r="D212" s="274">
        <v>12</v>
      </c>
      <c r="E212" s="154">
        <v>0</v>
      </c>
      <c r="F212" s="154">
        <f t="shared" si="8"/>
        <v>0</v>
      </c>
      <c r="G212" s="134">
        <f t="shared" si="10"/>
        <v>0</v>
      </c>
      <c r="H212" s="275" t="s">
        <v>615</v>
      </c>
      <c r="I212" s="155">
        <f t="shared" si="9"/>
        <v>0</v>
      </c>
      <c r="J212" s="311"/>
      <c r="K212" s="309" t="s">
        <v>614</v>
      </c>
      <c r="L212" s="308" t="s">
        <v>406</v>
      </c>
      <c r="M212" s="307">
        <v>12</v>
      </c>
      <c r="N212" s="316" t="s">
        <v>615</v>
      </c>
      <c r="O212" s="119">
        <f t="shared" si="12"/>
        <v>0</v>
      </c>
    </row>
    <row r="213" spans="1:15" ht="17.25" thickBot="1" x14ac:dyDescent="0.3">
      <c r="A213" s="273"/>
      <c r="B213" s="139" t="s">
        <v>616</v>
      </c>
      <c r="C213" s="273" t="s">
        <v>406</v>
      </c>
      <c r="D213" s="274">
        <v>12</v>
      </c>
      <c r="E213" s="154">
        <v>0</v>
      </c>
      <c r="F213" s="154">
        <f t="shared" si="8"/>
        <v>0</v>
      </c>
      <c r="G213" s="134">
        <f t="shared" si="10"/>
        <v>0</v>
      </c>
      <c r="H213" s="275" t="s">
        <v>615</v>
      </c>
      <c r="I213" s="155">
        <f t="shared" si="9"/>
        <v>0</v>
      </c>
      <c r="J213" s="311"/>
      <c r="K213" s="309" t="s">
        <v>616</v>
      </c>
      <c r="L213" s="308" t="s">
        <v>406</v>
      </c>
      <c r="M213" s="307">
        <v>12</v>
      </c>
      <c r="N213" s="316" t="s">
        <v>615</v>
      </c>
      <c r="O213" s="119">
        <f t="shared" si="12"/>
        <v>0</v>
      </c>
    </row>
    <row r="214" spans="1:15" ht="17.25" thickBot="1" x14ac:dyDescent="0.3">
      <c r="A214" s="273"/>
      <c r="B214" s="139" t="s">
        <v>617</v>
      </c>
      <c r="C214" s="273" t="s">
        <v>406</v>
      </c>
      <c r="D214" s="274">
        <v>12</v>
      </c>
      <c r="E214" s="154">
        <v>0</v>
      </c>
      <c r="F214" s="154">
        <f t="shared" si="8"/>
        <v>0</v>
      </c>
      <c r="G214" s="134">
        <f t="shared" si="10"/>
        <v>0</v>
      </c>
      <c r="H214" s="275" t="s">
        <v>615</v>
      </c>
      <c r="I214" s="155">
        <f t="shared" si="9"/>
        <v>0</v>
      </c>
      <c r="J214" s="311"/>
      <c r="K214" s="309" t="s">
        <v>617</v>
      </c>
      <c r="L214" s="308" t="s">
        <v>406</v>
      </c>
      <c r="M214" s="307">
        <v>12</v>
      </c>
      <c r="N214" s="316" t="s">
        <v>615</v>
      </c>
      <c r="O214" s="119">
        <f t="shared" si="12"/>
        <v>0</v>
      </c>
    </row>
    <row r="215" spans="1:15" ht="17.25" thickBot="1" x14ac:dyDescent="0.3">
      <c r="A215" s="273"/>
      <c r="B215" s="139" t="s">
        <v>618</v>
      </c>
      <c r="C215" s="273" t="s">
        <v>406</v>
      </c>
      <c r="D215" s="274">
        <v>12</v>
      </c>
      <c r="E215" s="154">
        <v>0</v>
      </c>
      <c r="F215" s="154">
        <f t="shared" si="8"/>
        <v>0</v>
      </c>
      <c r="G215" s="134">
        <f t="shared" si="10"/>
        <v>0</v>
      </c>
      <c r="H215" s="275" t="s">
        <v>615</v>
      </c>
      <c r="I215" s="155">
        <f t="shared" si="9"/>
        <v>0</v>
      </c>
      <c r="J215" s="311"/>
      <c r="K215" s="309" t="s">
        <v>618</v>
      </c>
      <c r="L215" s="308" t="s">
        <v>406</v>
      </c>
      <c r="M215" s="307">
        <v>12</v>
      </c>
      <c r="N215" s="316" t="s">
        <v>615</v>
      </c>
      <c r="O215" s="119">
        <f t="shared" si="12"/>
        <v>8</v>
      </c>
    </row>
    <row r="216" spans="1:15" ht="17.25" thickBot="1" x14ac:dyDescent="0.3">
      <c r="A216" s="273"/>
      <c r="B216" s="139" t="s">
        <v>619</v>
      </c>
      <c r="C216" s="273" t="s">
        <v>406</v>
      </c>
      <c r="D216" s="274">
        <v>12</v>
      </c>
      <c r="E216" s="154">
        <v>0</v>
      </c>
      <c r="F216" s="154">
        <f t="shared" si="8"/>
        <v>0</v>
      </c>
      <c r="G216" s="134">
        <f t="shared" si="10"/>
        <v>0</v>
      </c>
      <c r="H216" s="275" t="s">
        <v>615</v>
      </c>
      <c r="I216" s="155">
        <f t="shared" si="9"/>
        <v>0</v>
      </c>
      <c r="J216" s="311"/>
      <c r="K216" s="309" t="s">
        <v>619</v>
      </c>
      <c r="L216" s="308" t="s">
        <v>406</v>
      </c>
      <c r="M216" s="307">
        <v>12</v>
      </c>
      <c r="N216" s="316" t="s">
        <v>615</v>
      </c>
      <c r="O216" s="119">
        <f t="shared" si="12"/>
        <v>4</v>
      </c>
    </row>
    <row r="217" spans="1:15" ht="17.25" thickBot="1" x14ac:dyDescent="0.3">
      <c r="A217" s="273"/>
      <c r="B217" s="139" t="s">
        <v>620</v>
      </c>
      <c r="C217" s="273" t="s">
        <v>406</v>
      </c>
      <c r="D217" s="274">
        <v>12</v>
      </c>
      <c r="E217" s="154">
        <v>0</v>
      </c>
      <c r="F217" s="154">
        <f t="shared" si="8"/>
        <v>0</v>
      </c>
      <c r="G217" s="134">
        <f t="shared" si="10"/>
        <v>0</v>
      </c>
      <c r="H217" s="275" t="s">
        <v>615</v>
      </c>
      <c r="I217" s="155">
        <f t="shared" si="9"/>
        <v>0</v>
      </c>
      <c r="J217" s="311"/>
      <c r="K217" s="309" t="s">
        <v>620</v>
      </c>
      <c r="L217" s="308" t="s">
        <v>406</v>
      </c>
      <c r="M217" s="307">
        <v>12</v>
      </c>
      <c r="N217" s="316" t="s">
        <v>615</v>
      </c>
      <c r="O217" s="119">
        <f t="shared" si="12"/>
        <v>8</v>
      </c>
    </row>
    <row r="218" spans="1:15" ht="17.25" thickBot="1" x14ac:dyDescent="0.3">
      <c r="A218" s="273"/>
      <c r="B218" s="139" t="s">
        <v>621</v>
      </c>
      <c r="C218" s="273" t="s">
        <v>406</v>
      </c>
      <c r="D218" s="274">
        <v>12</v>
      </c>
      <c r="E218" s="154">
        <v>0</v>
      </c>
      <c r="F218" s="154">
        <f t="shared" si="8"/>
        <v>0</v>
      </c>
      <c r="G218" s="134">
        <f t="shared" si="10"/>
        <v>0</v>
      </c>
      <c r="H218" s="275" t="s">
        <v>615</v>
      </c>
      <c r="I218" s="155">
        <f t="shared" si="9"/>
        <v>0</v>
      </c>
      <c r="J218" s="311"/>
      <c r="K218" s="309" t="s">
        <v>621</v>
      </c>
      <c r="L218" s="308" t="s">
        <v>406</v>
      </c>
      <c r="M218" s="307">
        <v>12</v>
      </c>
      <c r="N218" s="316" t="s">
        <v>615</v>
      </c>
      <c r="O218" s="119">
        <f t="shared" si="12"/>
        <v>10</v>
      </c>
    </row>
    <row r="219" spans="1:15" ht="17.25" thickBot="1" x14ac:dyDescent="0.3">
      <c r="A219" s="273"/>
      <c r="B219" s="139" t="s">
        <v>622</v>
      </c>
      <c r="C219" s="273" t="s">
        <v>406</v>
      </c>
      <c r="D219" s="274">
        <v>12</v>
      </c>
      <c r="E219" s="154">
        <v>0</v>
      </c>
      <c r="F219" s="154">
        <f t="shared" si="8"/>
        <v>0</v>
      </c>
      <c r="G219" s="134">
        <f t="shared" si="10"/>
        <v>0</v>
      </c>
      <c r="H219" s="275" t="s">
        <v>615</v>
      </c>
      <c r="I219" s="155">
        <f t="shared" si="9"/>
        <v>0</v>
      </c>
      <c r="J219" s="311"/>
      <c r="K219" s="309" t="s">
        <v>622</v>
      </c>
      <c r="L219" s="308" t="s">
        <v>406</v>
      </c>
      <c r="M219" s="307">
        <v>12</v>
      </c>
      <c r="N219" s="316" t="s">
        <v>615</v>
      </c>
      <c r="O219" s="119">
        <f t="shared" si="12"/>
        <v>8</v>
      </c>
    </row>
    <row r="220" spans="1:15" ht="47.25" customHeight="1" thickBot="1" x14ac:dyDescent="0.3">
      <c r="A220" s="273">
        <v>143</v>
      </c>
      <c r="B220" s="132" t="s">
        <v>623</v>
      </c>
      <c r="C220" s="273" t="s">
        <v>498</v>
      </c>
      <c r="D220" s="273">
        <v>4</v>
      </c>
      <c r="E220" s="154">
        <v>4267890</v>
      </c>
      <c r="F220" s="154">
        <f t="shared" si="8"/>
        <v>4694679</v>
      </c>
      <c r="G220" s="134">
        <f t="shared" si="10"/>
        <v>17071560</v>
      </c>
      <c r="H220" s="275" t="s">
        <v>624</v>
      </c>
      <c r="I220" s="155">
        <f t="shared" si="9"/>
        <v>4267900</v>
      </c>
      <c r="J220" s="311">
        <v>146</v>
      </c>
      <c r="K220" s="306" t="s">
        <v>623</v>
      </c>
      <c r="L220" s="308" t="s">
        <v>498</v>
      </c>
      <c r="M220" s="308">
        <v>4</v>
      </c>
      <c r="N220" s="306" t="s">
        <v>624</v>
      </c>
      <c r="O220" s="119">
        <f t="shared" si="12"/>
        <v>-16</v>
      </c>
    </row>
    <row r="221" spans="1:15" ht="57" customHeight="1" thickBot="1" x14ac:dyDescent="0.3">
      <c r="A221" s="273">
        <v>144</v>
      </c>
      <c r="B221" s="132" t="s">
        <v>625</v>
      </c>
      <c r="C221" s="273" t="s">
        <v>543</v>
      </c>
      <c r="D221" s="273">
        <v>8</v>
      </c>
      <c r="E221" s="154">
        <v>241670.00000000003</v>
      </c>
      <c r="F221" s="154">
        <f t="shared" si="8"/>
        <v>265837.00000000006</v>
      </c>
      <c r="G221" s="134">
        <f t="shared" si="10"/>
        <v>1933360.0000000002</v>
      </c>
      <c r="H221" s="275" t="s">
        <v>549</v>
      </c>
      <c r="I221" s="155">
        <f t="shared" si="9"/>
        <v>241700</v>
      </c>
      <c r="J221" s="311">
        <v>147</v>
      </c>
      <c r="K221" s="306" t="s">
        <v>1049</v>
      </c>
      <c r="L221" s="308" t="s">
        <v>543</v>
      </c>
      <c r="M221" s="308">
        <v>8</v>
      </c>
      <c r="N221" s="306" t="s">
        <v>549</v>
      </c>
      <c r="O221" s="119">
        <f t="shared" si="12"/>
        <v>-2</v>
      </c>
    </row>
    <row r="222" spans="1:15" ht="57" customHeight="1" thickBot="1" x14ac:dyDescent="0.3">
      <c r="A222" s="273">
        <v>145</v>
      </c>
      <c r="B222" s="132" t="s">
        <v>626</v>
      </c>
      <c r="C222" s="273" t="s">
        <v>543</v>
      </c>
      <c r="D222" s="273">
        <v>4</v>
      </c>
      <c r="E222" s="154">
        <v>241670.00000000003</v>
      </c>
      <c r="F222" s="154">
        <f t="shared" si="8"/>
        <v>265837.00000000006</v>
      </c>
      <c r="G222" s="134">
        <f t="shared" si="10"/>
        <v>966680.00000000012</v>
      </c>
      <c r="H222" s="275" t="s">
        <v>627</v>
      </c>
      <c r="I222" s="155">
        <f t="shared" si="9"/>
        <v>241700</v>
      </c>
      <c r="J222" s="311">
        <v>148</v>
      </c>
      <c r="K222" s="306" t="s">
        <v>626</v>
      </c>
      <c r="L222" s="308" t="s">
        <v>543</v>
      </c>
      <c r="M222" s="308">
        <v>4</v>
      </c>
      <c r="N222" s="306" t="s">
        <v>627</v>
      </c>
      <c r="O222" s="119">
        <f t="shared" si="12"/>
        <v>-4</v>
      </c>
    </row>
    <row r="223" spans="1:15" ht="48.75" customHeight="1" thickBot="1" x14ac:dyDescent="0.3">
      <c r="A223" s="273">
        <v>146</v>
      </c>
      <c r="B223" s="132" t="s">
        <v>628</v>
      </c>
      <c r="C223" s="273" t="s">
        <v>629</v>
      </c>
      <c r="D223" s="273">
        <v>2</v>
      </c>
      <c r="E223" s="154">
        <v>322190</v>
      </c>
      <c r="F223" s="154">
        <f t="shared" si="8"/>
        <v>354409</v>
      </c>
      <c r="G223" s="134">
        <f t="shared" si="10"/>
        <v>644380</v>
      </c>
      <c r="H223" s="275" t="s">
        <v>630</v>
      </c>
      <c r="I223" s="155">
        <f t="shared" si="9"/>
        <v>322200</v>
      </c>
      <c r="J223" s="311">
        <v>149</v>
      </c>
      <c r="K223" s="306" t="s">
        <v>628</v>
      </c>
      <c r="L223" s="308" t="s">
        <v>629</v>
      </c>
      <c r="M223" s="308">
        <v>2</v>
      </c>
      <c r="N223" s="306" t="s">
        <v>630</v>
      </c>
      <c r="O223" s="119">
        <f t="shared" si="12"/>
        <v>-6</v>
      </c>
    </row>
    <row r="224" spans="1:15" ht="45" customHeight="1" thickBot="1" x14ac:dyDescent="0.3">
      <c r="A224" s="273">
        <v>147</v>
      </c>
      <c r="B224" s="132" t="s">
        <v>631</v>
      </c>
      <c r="C224" s="273" t="s">
        <v>632</v>
      </c>
      <c r="D224" s="273">
        <v>4</v>
      </c>
      <c r="E224" s="154">
        <v>193270.00000000003</v>
      </c>
      <c r="F224" s="154">
        <f t="shared" si="8"/>
        <v>212597.00000000006</v>
      </c>
      <c r="G224" s="134">
        <f t="shared" si="10"/>
        <v>773080.00000000012</v>
      </c>
      <c r="H224" s="275" t="s">
        <v>633</v>
      </c>
      <c r="I224" s="155">
        <f t="shared" si="9"/>
        <v>193300</v>
      </c>
      <c r="J224" s="311">
        <v>150</v>
      </c>
      <c r="K224" s="306" t="s">
        <v>631</v>
      </c>
      <c r="L224" s="308" t="s">
        <v>632</v>
      </c>
      <c r="M224" s="308">
        <v>4</v>
      </c>
      <c r="N224" s="306" t="s">
        <v>633</v>
      </c>
      <c r="O224" s="119">
        <f t="shared" si="12"/>
        <v>3</v>
      </c>
    </row>
    <row r="225" spans="1:15" ht="40.5" customHeight="1" thickBot="1" x14ac:dyDescent="0.3">
      <c r="A225" s="273">
        <v>148</v>
      </c>
      <c r="B225" s="132" t="s">
        <v>634</v>
      </c>
      <c r="C225" s="273" t="s">
        <v>512</v>
      </c>
      <c r="D225" s="273">
        <v>20</v>
      </c>
      <c r="E225" s="154">
        <v>112750.00000000001</v>
      </c>
      <c r="F225" s="154">
        <f t="shared" si="8"/>
        <v>124025.00000000003</v>
      </c>
      <c r="G225" s="134">
        <f t="shared" si="10"/>
        <v>2255000.0000000005</v>
      </c>
      <c r="H225" s="275" t="s">
        <v>635</v>
      </c>
      <c r="I225" s="155">
        <f t="shared" si="9"/>
        <v>112800</v>
      </c>
      <c r="J225" s="311">
        <v>151</v>
      </c>
      <c r="K225" s="306" t="s">
        <v>634</v>
      </c>
      <c r="L225" s="308" t="s">
        <v>512</v>
      </c>
      <c r="M225" s="308">
        <v>20</v>
      </c>
      <c r="N225" s="306" t="s">
        <v>635</v>
      </c>
      <c r="O225" s="119">
        <f t="shared" si="12"/>
        <v>12</v>
      </c>
    </row>
    <row r="226" spans="1:15" ht="38.25" customHeight="1" thickBot="1" x14ac:dyDescent="0.3">
      <c r="A226" s="273">
        <v>149</v>
      </c>
      <c r="B226" s="132" t="s">
        <v>636</v>
      </c>
      <c r="C226" s="273" t="s">
        <v>637</v>
      </c>
      <c r="D226" s="273">
        <v>10</v>
      </c>
      <c r="E226" s="154">
        <v>241670.00000000003</v>
      </c>
      <c r="F226" s="154">
        <f t="shared" si="8"/>
        <v>265837.00000000006</v>
      </c>
      <c r="G226" s="134">
        <f t="shared" si="10"/>
        <v>2416700.0000000005</v>
      </c>
      <c r="H226" s="275" t="s">
        <v>638</v>
      </c>
      <c r="I226" s="155">
        <f t="shared" si="9"/>
        <v>241700</v>
      </c>
      <c r="J226" s="311">
        <v>152</v>
      </c>
      <c r="K226" s="306" t="s">
        <v>1050</v>
      </c>
      <c r="L226" s="308" t="s">
        <v>637</v>
      </c>
      <c r="M226" s="308">
        <v>10</v>
      </c>
      <c r="N226" s="306" t="s">
        <v>638</v>
      </c>
      <c r="O226" s="119">
        <f t="shared" si="12"/>
        <v>2</v>
      </c>
    </row>
    <row r="227" spans="1:15" ht="34.5" customHeight="1" thickBot="1" x14ac:dyDescent="0.3">
      <c r="A227" s="273">
        <v>150</v>
      </c>
      <c r="B227" s="132" t="s">
        <v>639</v>
      </c>
      <c r="C227" s="273" t="s">
        <v>543</v>
      </c>
      <c r="D227" s="273">
        <v>8</v>
      </c>
      <c r="E227" s="154">
        <v>241670.00000000003</v>
      </c>
      <c r="F227" s="154">
        <f t="shared" si="8"/>
        <v>265837.00000000006</v>
      </c>
      <c r="G227" s="134">
        <f t="shared" si="10"/>
        <v>1933360.0000000002</v>
      </c>
      <c r="H227" s="275" t="s">
        <v>640</v>
      </c>
      <c r="I227" s="155">
        <f t="shared" si="9"/>
        <v>241700</v>
      </c>
      <c r="J227" s="311">
        <v>153</v>
      </c>
      <c r="K227" s="306" t="s">
        <v>639</v>
      </c>
      <c r="L227" s="308" t="s">
        <v>543</v>
      </c>
      <c r="M227" s="308">
        <v>8</v>
      </c>
      <c r="N227" s="306" t="s">
        <v>640</v>
      </c>
      <c r="O227" s="119">
        <f t="shared" si="12"/>
        <v>-2</v>
      </c>
    </row>
    <row r="228" spans="1:15" ht="31.5" customHeight="1" thickBot="1" x14ac:dyDescent="0.3">
      <c r="A228" s="273">
        <v>151</v>
      </c>
      <c r="B228" s="132" t="s">
        <v>641</v>
      </c>
      <c r="C228" s="273" t="s">
        <v>543</v>
      </c>
      <c r="D228" s="273">
        <v>8</v>
      </c>
      <c r="E228" s="154">
        <v>161150</v>
      </c>
      <c r="F228" s="154">
        <f t="shared" si="8"/>
        <v>177265</v>
      </c>
      <c r="G228" s="134">
        <f t="shared" si="10"/>
        <v>1289200</v>
      </c>
      <c r="H228" s="275" t="s">
        <v>640</v>
      </c>
      <c r="I228" s="155">
        <f t="shared" si="9"/>
        <v>161200</v>
      </c>
      <c r="J228" s="311">
        <v>154</v>
      </c>
      <c r="K228" s="306" t="s">
        <v>1051</v>
      </c>
      <c r="L228" s="308" t="s">
        <v>543</v>
      </c>
      <c r="M228" s="308">
        <v>8</v>
      </c>
      <c r="N228" s="306" t="s">
        <v>640</v>
      </c>
      <c r="O228" s="119">
        <f t="shared" si="12"/>
        <v>-2</v>
      </c>
    </row>
    <row r="229" spans="1:15" ht="48.75" customHeight="1" thickBot="1" x14ac:dyDescent="0.3">
      <c r="A229" s="273">
        <v>152</v>
      </c>
      <c r="B229" s="132" t="s">
        <v>642</v>
      </c>
      <c r="C229" s="273" t="s">
        <v>643</v>
      </c>
      <c r="D229" s="273">
        <v>1</v>
      </c>
      <c r="E229" s="154">
        <v>966350.00000000012</v>
      </c>
      <c r="F229" s="154">
        <f t="shared" si="8"/>
        <v>1062985.0000000002</v>
      </c>
      <c r="G229" s="134">
        <f t="shared" si="10"/>
        <v>966350.00000000012</v>
      </c>
      <c r="H229" s="275" t="s">
        <v>644</v>
      </c>
      <c r="I229" s="155">
        <f t="shared" si="9"/>
        <v>966400</v>
      </c>
      <c r="J229" s="311">
        <v>155</v>
      </c>
      <c r="K229" s="306" t="s">
        <v>642</v>
      </c>
      <c r="L229" s="308" t="s">
        <v>643</v>
      </c>
      <c r="M229" s="308">
        <v>1</v>
      </c>
      <c r="N229" s="306" t="s">
        <v>644</v>
      </c>
      <c r="O229" s="119">
        <f t="shared" si="12"/>
        <v>-7</v>
      </c>
    </row>
    <row r="230" spans="1:15" ht="51" customHeight="1" thickBot="1" x14ac:dyDescent="0.3">
      <c r="A230" s="273">
        <v>153</v>
      </c>
      <c r="B230" s="132" t="s">
        <v>645</v>
      </c>
      <c r="C230" s="273" t="s">
        <v>543</v>
      </c>
      <c r="D230" s="273">
        <v>8</v>
      </c>
      <c r="E230" s="154">
        <v>241670.00000000003</v>
      </c>
      <c r="F230" s="154">
        <f t="shared" si="8"/>
        <v>265837.00000000006</v>
      </c>
      <c r="G230" s="134">
        <f t="shared" si="10"/>
        <v>1933360.0000000002</v>
      </c>
      <c r="H230" s="275" t="s">
        <v>640</v>
      </c>
      <c r="I230" s="155">
        <f t="shared" si="9"/>
        <v>241700</v>
      </c>
      <c r="J230" s="311">
        <v>156</v>
      </c>
      <c r="K230" s="306" t="s">
        <v>645</v>
      </c>
      <c r="L230" s="308" t="s">
        <v>543</v>
      </c>
      <c r="M230" s="308">
        <v>8</v>
      </c>
      <c r="N230" s="306" t="s">
        <v>640</v>
      </c>
      <c r="O230" s="119">
        <f t="shared" si="12"/>
        <v>0</v>
      </c>
    </row>
    <row r="231" spans="1:15" ht="43.5" customHeight="1" thickBot="1" x14ac:dyDescent="0.3">
      <c r="A231" s="273">
        <v>154</v>
      </c>
      <c r="B231" s="132" t="s">
        <v>646</v>
      </c>
      <c r="C231" s="273" t="s">
        <v>543</v>
      </c>
      <c r="D231" s="273">
        <v>8</v>
      </c>
      <c r="E231" s="154">
        <v>241670.00000000003</v>
      </c>
      <c r="F231" s="154">
        <f t="shared" si="8"/>
        <v>265837.00000000006</v>
      </c>
      <c r="G231" s="134">
        <f t="shared" si="10"/>
        <v>1933360.0000000002</v>
      </c>
      <c r="H231" s="275" t="s">
        <v>640</v>
      </c>
      <c r="I231" s="155">
        <f t="shared" si="9"/>
        <v>241700</v>
      </c>
      <c r="J231" s="311">
        <v>157</v>
      </c>
      <c r="K231" s="306" t="s">
        <v>646</v>
      </c>
      <c r="L231" s="308" t="s">
        <v>543</v>
      </c>
      <c r="M231" s="308">
        <v>8</v>
      </c>
      <c r="N231" s="306" t="s">
        <v>640</v>
      </c>
      <c r="O231" s="119">
        <f t="shared" si="12"/>
        <v>0</v>
      </c>
    </row>
    <row r="232" spans="1:15" ht="39.75" customHeight="1" thickBot="1" x14ac:dyDescent="0.3">
      <c r="A232" s="273">
        <v>155</v>
      </c>
      <c r="B232" s="132" t="s">
        <v>647</v>
      </c>
      <c r="C232" s="273" t="s">
        <v>637</v>
      </c>
      <c r="D232" s="273">
        <v>10</v>
      </c>
      <c r="E232" s="154">
        <v>112750.00000000001</v>
      </c>
      <c r="F232" s="154">
        <f t="shared" si="8"/>
        <v>124025.00000000003</v>
      </c>
      <c r="G232" s="134">
        <f t="shared" si="10"/>
        <v>1127500.0000000002</v>
      </c>
      <c r="H232" s="275" t="s">
        <v>638</v>
      </c>
      <c r="I232" s="155">
        <f t="shared" si="9"/>
        <v>112800</v>
      </c>
      <c r="J232" s="311">
        <v>158</v>
      </c>
      <c r="K232" s="306" t="s">
        <v>1052</v>
      </c>
      <c r="L232" s="308" t="s">
        <v>637</v>
      </c>
      <c r="M232" s="308">
        <v>10</v>
      </c>
      <c r="N232" s="306" t="s">
        <v>638</v>
      </c>
      <c r="O232" s="119">
        <f t="shared" si="12"/>
        <v>2</v>
      </c>
    </row>
    <row r="233" spans="1:15" ht="32.25" customHeight="1" thickBot="1" x14ac:dyDescent="0.3">
      <c r="A233" s="273">
        <v>156</v>
      </c>
      <c r="B233" s="132" t="s">
        <v>648</v>
      </c>
      <c r="C233" s="273" t="s">
        <v>637</v>
      </c>
      <c r="D233" s="273">
        <v>10</v>
      </c>
      <c r="E233" s="154">
        <v>112750.00000000001</v>
      </c>
      <c r="F233" s="154">
        <f t="shared" si="8"/>
        <v>124025.00000000003</v>
      </c>
      <c r="G233" s="134">
        <f t="shared" si="10"/>
        <v>1127500.0000000002</v>
      </c>
      <c r="H233" s="275" t="s">
        <v>638</v>
      </c>
      <c r="I233" s="155">
        <f t="shared" si="9"/>
        <v>112800</v>
      </c>
      <c r="J233" s="311">
        <v>159</v>
      </c>
      <c r="K233" s="306" t="s">
        <v>1053</v>
      </c>
      <c r="L233" s="308" t="s">
        <v>637</v>
      </c>
      <c r="M233" s="308">
        <v>10</v>
      </c>
      <c r="N233" s="306" t="s">
        <v>638</v>
      </c>
      <c r="O233" s="119">
        <f t="shared" si="12"/>
        <v>2</v>
      </c>
    </row>
    <row r="234" spans="1:15" ht="42.75" customHeight="1" thickBot="1" x14ac:dyDescent="0.3">
      <c r="A234" s="273">
        <v>157</v>
      </c>
      <c r="B234" s="132" t="s">
        <v>649</v>
      </c>
      <c r="C234" s="273" t="s">
        <v>543</v>
      </c>
      <c r="D234" s="273">
        <v>8</v>
      </c>
      <c r="E234" s="154">
        <v>402710.00000000006</v>
      </c>
      <c r="F234" s="154">
        <f t="shared" si="8"/>
        <v>442981.00000000012</v>
      </c>
      <c r="G234" s="134">
        <f t="shared" si="10"/>
        <v>3221680.0000000005</v>
      </c>
      <c r="H234" s="275" t="s">
        <v>640</v>
      </c>
      <c r="I234" s="155">
        <f t="shared" si="9"/>
        <v>402800</v>
      </c>
      <c r="J234" s="311">
        <v>160</v>
      </c>
      <c r="K234" s="306" t="s">
        <v>649</v>
      </c>
      <c r="L234" s="308" t="s">
        <v>543</v>
      </c>
      <c r="M234" s="308">
        <v>8</v>
      </c>
      <c r="N234" s="306" t="s">
        <v>640</v>
      </c>
      <c r="O234" s="119">
        <f t="shared" si="12"/>
        <v>4</v>
      </c>
    </row>
    <row r="235" spans="1:15" ht="46.5" customHeight="1" thickBot="1" x14ac:dyDescent="0.3">
      <c r="A235" s="273">
        <v>158</v>
      </c>
      <c r="B235" s="132" t="s">
        <v>650</v>
      </c>
      <c r="C235" s="273" t="s">
        <v>543</v>
      </c>
      <c r="D235" s="273">
        <v>8</v>
      </c>
      <c r="E235" s="154">
        <v>72472950</v>
      </c>
      <c r="F235" s="154">
        <f t="shared" si="8"/>
        <v>79720245</v>
      </c>
      <c r="G235" s="134">
        <f t="shared" si="10"/>
        <v>579783600</v>
      </c>
      <c r="H235" s="275" t="s">
        <v>640</v>
      </c>
      <c r="I235" s="155">
        <f t="shared" si="9"/>
        <v>72473000</v>
      </c>
      <c r="J235" s="311">
        <v>161</v>
      </c>
      <c r="K235" s="306" t="s">
        <v>650</v>
      </c>
      <c r="L235" s="308" t="s">
        <v>543</v>
      </c>
      <c r="M235" s="308">
        <v>8</v>
      </c>
      <c r="N235" s="306" t="s">
        <v>640</v>
      </c>
      <c r="O235" s="119">
        <f t="shared" si="12"/>
        <v>4</v>
      </c>
    </row>
    <row r="236" spans="1:15" ht="43.5" customHeight="1" thickBot="1" x14ac:dyDescent="0.3">
      <c r="A236" s="273">
        <v>159</v>
      </c>
      <c r="B236" s="132" t="s">
        <v>651</v>
      </c>
      <c r="C236" s="273" t="s">
        <v>543</v>
      </c>
      <c r="D236" s="273">
        <v>8</v>
      </c>
      <c r="E236" s="154">
        <v>56367850.000000007</v>
      </c>
      <c r="F236" s="154">
        <f t="shared" si="8"/>
        <v>62004635.000000015</v>
      </c>
      <c r="G236" s="134">
        <f t="shared" si="10"/>
        <v>450942800.00000006</v>
      </c>
      <c r="H236" s="275" t="s">
        <v>640</v>
      </c>
      <c r="I236" s="155">
        <f t="shared" si="9"/>
        <v>56367900</v>
      </c>
      <c r="J236" s="311">
        <v>162</v>
      </c>
      <c r="K236" s="306" t="s">
        <v>651</v>
      </c>
      <c r="L236" s="308" t="s">
        <v>543</v>
      </c>
      <c r="M236" s="308">
        <v>8</v>
      </c>
      <c r="N236" s="306" t="s">
        <v>640</v>
      </c>
      <c r="O236" s="119">
        <f t="shared" si="12"/>
        <v>-32</v>
      </c>
    </row>
    <row r="237" spans="1:15" ht="45.75" customHeight="1" thickBot="1" x14ac:dyDescent="0.3">
      <c r="A237" s="273">
        <v>160</v>
      </c>
      <c r="B237" s="132" t="s">
        <v>652</v>
      </c>
      <c r="C237" s="273" t="s">
        <v>543</v>
      </c>
      <c r="D237" s="273">
        <v>8</v>
      </c>
      <c r="E237" s="154">
        <v>4026330.0000000005</v>
      </c>
      <c r="F237" s="154">
        <f t="shared" si="8"/>
        <v>4428963.0000000009</v>
      </c>
      <c r="G237" s="134">
        <f t="shared" si="10"/>
        <v>32210640.000000004</v>
      </c>
      <c r="H237" s="275" t="s">
        <v>640</v>
      </c>
      <c r="I237" s="155">
        <f t="shared" si="9"/>
        <v>4026400</v>
      </c>
      <c r="J237" s="311">
        <v>163</v>
      </c>
      <c r="K237" s="306" t="s">
        <v>652</v>
      </c>
      <c r="L237" s="308" t="s">
        <v>543</v>
      </c>
      <c r="M237" s="308">
        <v>8</v>
      </c>
      <c r="N237" s="306" t="s">
        <v>640</v>
      </c>
      <c r="O237" s="119">
        <f t="shared" si="12"/>
        <v>-8</v>
      </c>
    </row>
    <row r="238" spans="1:15" ht="37.5" customHeight="1" thickBot="1" x14ac:dyDescent="0.3">
      <c r="A238" s="273">
        <v>161</v>
      </c>
      <c r="B238" s="132" t="s">
        <v>653</v>
      </c>
      <c r="C238" s="274" t="s">
        <v>654</v>
      </c>
      <c r="D238" s="273">
        <v>8</v>
      </c>
      <c r="E238" s="154">
        <v>24200.000000000004</v>
      </c>
      <c r="F238" s="154">
        <f t="shared" si="8"/>
        <v>26620.000000000007</v>
      </c>
      <c r="G238" s="134">
        <f t="shared" si="10"/>
        <v>193600.00000000003</v>
      </c>
      <c r="H238" s="275" t="s">
        <v>655</v>
      </c>
      <c r="I238" s="155">
        <f t="shared" si="9"/>
        <v>24200</v>
      </c>
      <c r="J238" s="311">
        <v>164</v>
      </c>
      <c r="K238" s="306" t="s">
        <v>653</v>
      </c>
      <c r="L238" s="307" t="s">
        <v>654</v>
      </c>
      <c r="M238" s="308">
        <v>8</v>
      </c>
      <c r="N238" s="306" t="s">
        <v>655</v>
      </c>
      <c r="O238" s="119">
        <f t="shared" si="12"/>
        <v>4</v>
      </c>
    </row>
    <row r="239" spans="1:15" ht="40.5" customHeight="1" thickBot="1" x14ac:dyDescent="0.3">
      <c r="A239" s="273">
        <v>162</v>
      </c>
      <c r="B239" s="132" t="s">
        <v>556</v>
      </c>
      <c r="C239" s="273" t="s">
        <v>536</v>
      </c>
      <c r="D239" s="273">
        <v>4</v>
      </c>
      <c r="E239" s="154">
        <v>35530</v>
      </c>
      <c r="F239" s="154">
        <f t="shared" si="8"/>
        <v>39083</v>
      </c>
      <c r="G239" s="134">
        <f t="shared" si="10"/>
        <v>142120</v>
      </c>
      <c r="H239" s="275" t="s">
        <v>656</v>
      </c>
      <c r="I239" s="155">
        <f t="shared" si="9"/>
        <v>35600</v>
      </c>
      <c r="J239" s="311">
        <v>165</v>
      </c>
      <c r="K239" s="306" t="s">
        <v>556</v>
      </c>
      <c r="L239" s="308" t="s">
        <v>536</v>
      </c>
      <c r="M239" s="308">
        <v>4</v>
      </c>
      <c r="N239" s="306" t="s">
        <v>656</v>
      </c>
      <c r="O239" s="119">
        <f t="shared" si="12"/>
        <v>4</v>
      </c>
    </row>
    <row r="240" spans="1:15" ht="45" customHeight="1" thickBot="1" x14ac:dyDescent="0.3">
      <c r="A240" s="273">
        <v>163</v>
      </c>
      <c r="B240" s="132" t="s">
        <v>657</v>
      </c>
      <c r="C240" s="274" t="s">
        <v>543</v>
      </c>
      <c r="D240" s="273">
        <v>4</v>
      </c>
      <c r="E240" s="154">
        <v>56367850.000000007</v>
      </c>
      <c r="F240" s="154">
        <f t="shared" si="8"/>
        <v>62004635.000000015</v>
      </c>
      <c r="G240" s="134">
        <f t="shared" si="10"/>
        <v>225471400.00000003</v>
      </c>
      <c r="H240" s="275" t="s">
        <v>658</v>
      </c>
      <c r="I240" s="155">
        <f t="shared" si="9"/>
        <v>56367900</v>
      </c>
      <c r="J240" s="311">
        <v>166</v>
      </c>
      <c r="K240" s="306" t="s">
        <v>657</v>
      </c>
      <c r="L240" s="307" t="s">
        <v>543</v>
      </c>
      <c r="M240" s="308">
        <v>4</v>
      </c>
      <c r="N240" s="306" t="s">
        <v>658</v>
      </c>
      <c r="O240" s="119">
        <f t="shared" si="12"/>
        <v>2</v>
      </c>
    </row>
    <row r="241" spans="1:15" ht="45" customHeight="1" thickBot="1" x14ac:dyDescent="0.3">
      <c r="A241" s="273">
        <v>164</v>
      </c>
      <c r="B241" s="132" t="s">
        <v>659</v>
      </c>
      <c r="C241" s="273" t="s">
        <v>322</v>
      </c>
      <c r="D241" s="273">
        <v>40</v>
      </c>
      <c r="E241" s="154">
        <v>241670.00000000003</v>
      </c>
      <c r="F241" s="154">
        <f t="shared" si="8"/>
        <v>265837.00000000006</v>
      </c>
      <c r="G241" s="134">
        <f t="shared" si="10"/>
        <v>9666800.0000000019</v>
      </c>
      <c r="H241" s="275" t="s">
        <v>660</v>
      </c>
      <c r="I241" s="155">
        <f t="shared" si="9"/>
        <v>241700</v>
      </c>
      <c r="J241" s="311">
        <v>167</v>
      </c>
      <c r="K241" s="314" t="s">
        <v>661</v>
      </c>
      <c r="L241" s="318" t="s">
        <v>322</v>
      </c>
      <c r="M241" s="308">
        <v>40</v>
      </c>
      <c r="N241" s="306" t="s">
        <v>660</v>
      </c>
      <c r="O241" s="119">
        <f t="shared" si="12"/>
        <v>38</v>
      </c>
    </row>
    <row r="242" spans="1:15" ht="49.5" customHeight="1" thickBot="1" x14ac:dyDescent="0.3">
      <c r="A242" s="273">
        <v>165</v>
      </c>
      <c r="B242" s="132" t="s">
        <v>662</v>
      </c>
      <c r="C242" s="273" t="s">
        <v>322</v>
      </c>
      <c r="D242" s="274">
        <v>16</v>
      </c>
      <c r="E242" s="154">
        <v>563750</v>
      </c>
      <c r="F242" s="154">
        <f t="shared" si="8"/>
        <v>620125</v>
      </c>
      <c r="G242" s="134">
        <f t="shared" si="10"/>
        <v>9020000</v>
      </c>
      <c r="H242" s="275" t="s">
        <v>663</v>
      </c>
      <c r="I242" s="155">
        <f t="shared" si="9"/>
        <v>563800</v>
      </c>
      <c r="J242" s="311">
        <v>168</v>
      </c>
      <c r="K242" s="306" t="s">
        <v>662</v>
      </c>
      <c r="L242" s="308" t="s">
        <v>322</v>
      </c>
      <c r="M242" s="307">
        <v>16</v>
      </c>
      <c r="N242" s="306" t="s">
        <v>663</v>
      </c>
      <c r="O242" s="119">
        <f t="shared" si="12"/>
        <v>14</v>
      </c>
    </row>
    <row r="243" spans="1:15" ht="42" customHeight="1" thickBot="1" x14ac:dyDescent="0.3">
      <c r="A243" s="273">
        <v>166</v>
      </c>
      <c r="B243" s="141" t="s">
        <v>659</v>
      </c>
      <c r="C243" s="140" t="s">
        <v>536</v>
      </c>
      <c r="D243" s="140">
        <v>4</v>
      </c>
      <c r="E243" s="157">
        <v>241670.00000000003</v>
      </c>
      <c r="F243" s="157">
        <f t="shared" si="8"/>
        <v>265837.00000000006</v>
      </c>
      <c r="G243" s="144">
        <f t="shared" si="10"/>
        <v>966680.00000000012</v>
      </c>
      <c r="H243" s="171" t="s">
        <v>664</v>
      </c>
      <c r="I243" s="155">
        <f t="shared" si="9"/>
        <v>241700</v>
      </c>
      <c r="J243" s="311">
        <v>169</v>
      </c>
      <c r="K243" s="306" t="s">
        <v>661</v>
      </c>
      <c r="L243" s="308" t="s">
        <v>536</v>
      </c>
      <c r="M243" s="308">
        <v>4</v>
      </c>
      <c r="N243" s="306" t="s">
        <v>664</v>
      </c>
      <c r="O243" s="119">
        <f t="shared" si="12"/>
        <v>2</v>
      </c>
    </row>
    <row r="244" spans="1:15" ht="33.75" thickBot="1" x14ac:dyDescent="0.3">
      <c r="A244" s="129"/>
      <c r="B244" s="128" t="s">
        <v>665</v>
      </c>
      <c r="C244" s="145"/>
      <c r="D244" s="146"/>
      <c r="E244" s="158">
        <v>0</v>
      </c>
      <c r="F244" s="158">
        <f t="shared" si="8"/>
        <v>0</v>
      </c>
      <c r="G244" s="148">
        <f t="shared" si="10"/>
        <v>0</v>
      </c>
      <c r="H244" s="172"/>
      <c r="I244" s="155">
        <f t="shared" si="9"/>
        <v>0</v>
      </c>
      <c r="J244" s="311"/>
      <c r="K244" s="308" t="s">
        <v>665</v>
      </c>
      <c r="L244" s="307"/>
      <c r="M244" s="313"/>
      <c r="N244" s="308"/>
      <c r="O244" s="119">
        <f t="shared" si="12"/>
        <v>-2</v>
      </c>
    </row>
    <row r="245" spans="1:15" ht="33.75" thickBot="1" x14ac:dyDescent="0.3">
      <c r="A245" s="149">
        <v>167</v>
      </c>
      <c r="B245" s="150" t="s">
        <v>666</v>
      </c>
      <c r="C245" s="149" t="s">
        <v>67</v>
      </c>
      <c r="D245" s="149">
        <v>2</v>
      </c>
      <c r="E245" s="159">
        <v>1932700.0000000002</v>
      </c>
      <c r="F245" s="159">
        <f t="shared" si="8"/>
        <v>2125970.0000000005</v>
      </c>
      <c r="G245" s="153">
        <f t="shared" si="10"/>
        <v>3865400.0000000005</v>
      </c>
      <c r="H245" s="173" t="s">
        <v>667</v>
      </c>
      <c r="I245" s="155">
        <f t="shared" si="9"/>
        <v>1932700</v>
      </c>
      <c r="J245" s="311">
        <v>170</v>
      </c>
      <c r="K245" s="319" t="s">
        <v>666</v>
      </c>
      <c r="L245" s="311" t="s">
        <v>67</v>
      </c>
      <c r="M245" s="308">
        <v>2</v>
      </c>
      <c r="N245" s="316" t="s">
        <v>667</v>
      </c>
      <c r="O245" s="119">
        <f>D245-M245</f>
        <v>0</v>
      </c>
    </row>
    <row r="246" spans="1:15" ht="17.25" thickBot="1" x14ac:dyDescent="0.3">
      <c r="A246" s="149">
        <v>168</v>
      </c>
      <c r="B246" s="132" t="s">
        <v>668</v>
      </c>
      <c r="C246" s="273" t="s">
        <v>67</v>
      </c>
      <c r="D246" s="273">
        <v>2</v>
      </c>
      <c r="E246" s="154">
        <v>966350.00000000012</v>
      </c>
      <c r="F246" s="154">
        <f t="shared" si="8"/>
        <v>1062985.0000000002</v>
      </c>
      <c r="G246" s="134">
        <f t="shared" si="10"/>
        <v>1932700.0000000002</v>
      </c>
      <c r="H246" s="275" t="s">
        <v>667</v>
      </c>
      <c r="I246" s="155">
        <f t="shared" si="9"/>
        <v>966400</v>
      </c>
      <c r="J246" s="311">
        <v>171</v>
      </c>
      <c r="K246" s="320" t="s">
        <v>668</v>
      </c>
      <c r="L246" s="308" t="s">
        <v>67</v>
      </c>
      <c r="M246" s="308">
        <v>2</v>
      </c>
      <c r="N246" s="316" t="s">
        <v>667</v>
      </c>
      <c r="O246" s="119">
        <f t="shared" ref="O246:O309" si="13">D246-M246</f>
        <v>0</v>
      </c>
    </row>
    <row r="247" spans="1:15" ht="33.75" thickBot="1" x14ac:dyDescent="0.3">
      <c r="A247" s="149">
        <v>169</v>
      </c>
      <c r="B247" s="132" t="s">
        <v>669</v>
      </c>
      <c r="C247" s="273" t="s">
        <v>67</v>
      </c>
      <c r="D247" s="273">
        <v>2</v>
      </c>
      <c r="E247" s="154">
        <v>2415820</v>
      </c>
      <c r="F247" s="154">
        <f t="shared" si="8"/>
        <v>2657402</v>
      </c>
      <c r="G247" s="134">
        <f t="shared" si="10"/>
        <v>4831640</v>
      </c>
      <c r="H247" s="275" t="s">
        <v>667</v>
      </c>
      <c r="I247" s="155">
        <f t="shared" si="9"/>
        <v>2415900</v>
      </c>
      <c r="J247" s="311">
        <v>172</v>
      </c>
      <c r="K247" s="319" t="s">
        <v>670</v>
      </c>
      <c r="L247" s="311" t="s">
        <v>67</v>
      </c>
      <c r="M247" s="308">
        <v>2</v>
      </c>
      <c r="N247" s="316" t="s">
        <v>667</v>
      </c>
      <c r="O247" s="119">
        <f t="shared" si="13"/>
        <v>0</v>
      </c>
    </row>
    <row r="248" spans="1:15" ht="17.25" thickBot="1" x14ac:dyDescent="0.3">
      <c r="A248" s="149">
        <v>170</v>
      </c>
      <c r="B248" s="132" t="s">
        <v>671</v>
      </c>
      <c r="C248" s="273" t="s">
        <v>67</v>
      </c>
      <c r="D248" s="273">
        <v>2</v>
      </c>
      <c r="E248" s="154">
        <v>1207910</v>
      </c>
      <c r="F248" s="154">
        <f t="shared" si="8"/>
        <v>1328701</v>
      </c>
      <c r="G248" s="134">
        <f t="shared" si="10"/>
        <v>2415820</v>
      </c>
      <c r="H248" s="275" t="s">
        <v>667</v>
      </c>
      <c r="I248" s="155">
        <f t="shared" si="9"/>
        <v>1208000</v>
      </c>
      <c r="J248" s="311">
        <v>173</v>
      </c>
      <c r="K248" s="320" t="s">
        <v>672</v>
      </c>
      <c r="L248" s="308" t="s">
        <v>67</v>
      </c>
      <c r="M248" s="308">
        <v>2</v>
      </c>
      <c r="N248" s="316" t="s">
        <v>667</v>
      </c>
      <c r="O248" s="119">
        <f t="shared" si="13"/>
        <v>0</v>
      </c>
    </row>
    <row r="249" spans="1:15" ht="33.75" thickBot="1" x14ac:dyDescent="0.3">
      <c r="A249" s="149">
        <v>171</v>
      </c>
      <c r="B249" s="132" t="s">
        <v>673</v>
      </c>
      <c r="C249" s="273" t="s">
        <v>67</v>
      </c>
      <c r="D249" s="273">
        <v>2</v>
      </c>
      <c r="E249" s="154">
        <v>2737900</v>
      </c>
      <c r="F249" s="154">
        <f t="shared" si="8"/>
        <v>3011690.0000000005</v>
      </c>
      <c r="G249" s="134">
        <f t="shared" si="10"/>
        <v>5475800</v>
      </c>
      <c r="H249" s="275" t="s">
        <v>667</v>
      </c>
      <c r="I249" s="155">
        <f t="shared" si="9"/>
        <v>2737900</v>
      </c>
      <c r="J249" s="311">
        <v>174</v>
      </c>
      <c r="K249" s="319" t="s">
        <v>674</v>
      </c>
      <c r="L249" s="311" t="s">
        <v>67</v>
      </c>
      <c r="M249" s="308">
        <v>2</v>
      </c>
      <c r="N249" s="316" t="s">
        <v>667</v>
      </c>
      <c r="O249" s="119">
        <f t="shared" si="13"/>
        <v>0</v>
      </c>
    </row>
    <row r="250" spans="1:15" ht="17.25" thickBot="1" x14ac:dyDescent="0.3">
      <c r="A250" s="149">
        <v>172</v>
      </c>
      <c r="B250" s="132" t="s">
        <v>675</v>
      </c>
      <c r="C250" s="273" t="s">
        <v>67</v>
      </c>
      <c r="D250" s="273">
        <v>2</v>
      </c>
      <c r="E250" s="154">
        <v>1529990.0000000002</v>
      </c>
      <c r="F250" s="154">
        <f t="shared" si="8"/>
        <v>1682989.0000000005</v>
      </c>
      <c r="G250" s="134">
        <f t="shared" si="10"/>
        <v>3059980.0000000005</v>
      </c>
      <c r="H250" s="275" t="s">
        <v>667</v>
      </c>
      <c r="I250" s="155">
        <f t="shared" si="9"/>
        <v>1530000</v>
      </c>
      <c r="J250" s="311">
        <v>175</v>
      </c>
      <c r="K250" s="320" t="s">
        <v>676</v>
      </c>
      <c r="L250" s="308" t="s">
        <v>67</v>
      </c>
      <c r="M250" s="308">
        <v>2</v>
      </c>
      <c r="N250" s="316" t="s">
        <v>667</v>
      </c>
      <c r="O250" s="119">
        <f t="shared" si="13"/>
        <v>0</v>
      </c>
    </row>
    <row r="251" spans="1:15" ht="17.25" thickBot="1" x14ac:dyDescent="0.3">
      <c r="A251" s="149">
        <v>173</v>
      </c>
      <c r="B251" s="132" t="s">
        <v>677</v>
      </c>
      <c r="C251" s="273" t="s">
        <v>67</v>
      </c>
      <c r="D251" s="274">
        <v>2</v>
      </c>
      <c r="E251" s="154">
        <v>4026330.0000000005</v>
      </c>
      <c r="F251" s="154">
        <f t="shared" si="8"/>
        <v>4428963.0000000009</v>
      </c>
      <c r="G251" s="134">
        <f t="shared" si="10"/>
        <v>8052660.0000000009</v>
      </c>
      <c r="H251" s="275" t="s">
        <v>678</v>
      </c>
      <c r="I251" s="155">
        <f t="shared" si="9"/>
        <v>4026400</v>
      </c>
      <c r="J251" s="311">
        <v>176</v>
      </c>
      <c r="K251" s="306" t="s">
        <v>677</v>
      </c>
      <c r="L251" s="308" t="s">
        <v>67</v>
      </c>
      <c r="M251" s="307">
        <v>2</v>
      </c>
      <c r="N251" s="316" t="s">
        <v>678</v>
      </c>
      <c r="O251" s="119">
        <f t="shared" si="13"/>
        <v>0</v>
      </c>
    </row>
    <row r="252" spans="1:15" ht="17.25" thickBot="1" x14ac:dyDescent="0.3">
      <c r="A252" s="149">
        <v>174</v>
      </c>
      <c r="B252" s="132" t="s">
        <v>679</v>
      </c>
      <c r="C252" s="274" t="s">
        <v>322</v>
      </c>
      <c r="D252" s="273">
        <v>2</v>
      </c>
      <c r="E252" s="154">
        <v>19326120</v>
      </c>
      <c r="F252" s="154">
        <f t="shared" si="8"/>
        <v>21258732</v>
      </c>
      <c r="G252" s="134">
        <f t="shared" si="10"/>
        <v>38652240</v>
      </c>
      <c r="H252" s="275" t="s">
        <v>680</v>
      </c>
      <c r="I252" s="155">
        <f t="shared" si="9"/>
        <v>19326200</v>
      </c>
      <c r="J252" s="311">
        <v>177</v>
      </c>
      <c r="K252" s="306" t="s">
        <v>681</v>
      </c>
      <c r="L252" s="307" t="s">
        <v>322</v>
      </c>
      <c r="M252" s="308">
        <v>2</v>
      </c>
      <c r="N252" s="316" t="s">
        <v>680</v>
      </c>
      <c r="O252" s="119">
        <f t="shared" si="13"/>
        <v>0</v>
      </c>
    </row>
    <row r="253" spans="1:15" ht="17.25" thickBot="1" x14ac:dyDescent="0.3">
      <c r="A253" s="149">
        <v>175</v>
      </c>
      <c r="B253" s="132" t="s">
        <v>682</v>
      </c>
      <c r="C253" s="274" t="s">
        <v>67</v>
      </c>
      <c r="D253" s="273">
        <v>2</v>
      </c>
      <c r="E253" s="154">
        <v>7247350.0000000009</v>
      </c>
      <c r="F253" s="154">
        <f t="shared" si="8"/>
        <v>7972085.0000000019</v>
      </c>
      <c r="G253" s="134">
        <f t="shared" si="10"/>
        <v>14494700.000000002</v>
      </c>
      <c r="H253" s="275" t="s">
        <v>683</v>
      </c>
      <c r="I253" s="155">
        <f t="shared" si="9"/>
        <v>7247400</v>
      </c>
      <c r="J253" s="311">
        <v>178</v>
      </c>
      <c r="K253" s="306" t="s">
        <v>684</v>
      </c>
      <c r="L253" s="307" t="s">
        <v>67</v>
      </c>
      <c r="M253" s="308">
        <v>2</v>
      </c>
      <c r="N253" s="316" t="s">
        <v>683</v>
      </c>
      <c r="O253" s="119">
        <f t="shared" si="13"/>
        <v>0</v>
      </c>
    </row>
    <row r="254" spans="1:15" ht="17.25" thickBot="1" x14ac:dyDescent="0.3">
      <c r="A254" s="149">
        <v>176</v>
      </c>
      <c r="B254" s="132" t="s">
        <v>685</v>
      </c>
      <c r="C254" s="274" t="s">
        <v>322</v>
      </c>
      <c r="D254" s="273">
        <v>2</v>
      </c>
      <c r="E254" s="154">
        <v>7408390.0000000009</v>
      </c>
      <c r="F254" s="154">
        <f t="shared" si="8"/>
        <v>8149229.0000000019</v>
      </c>
      <c r="G254" s="134">
        <f t="shared" si="10"/>
        <v>14816780.000000002</v>
      </c>
      <c r="H254" s="275" t="s">
        <v>686</v>
      </c>
      <c r="I254" s="155">
        <f t="shared" si="9"/>
        <v>7408400</v>
      </c>
      <c r="J254" s="311">
        <v>179</v>
      </c>
      <c r="K254" s="306" t="s">
        <v>685</v>
      </c>
      <c r="L254" s="307" t="s">
        <v>322</v>
      </c>
      <c r="M254" s="308">
        <v>2</v>
      </c>
      <c r="N254" s="316" t="s">
        <v>686</v>
      </c>
      <c r="O254" s="119">
        <f t="shared" si="13"/>
        <v>0</v>
      </c>
    </row>
    <row r="255" spans="1:15" ht="17.25" thickBot="1" x14ac:dyDescent="0.3">
      <c r="A255" s="273">
        <v>177</v>
      </c>
      <c r="B255" s="132" t="s">
        <v>687</v>
      </c>
      <c r="C255" s="274" t="s">
        <v>322</v>
      </c>
      <c r="D255" s="273">
        <v>2</v>
      </c>
      <c r="E255" s="154">
        <v>10468370</v>
      </c>
      <c r="F255" s="154">
        <f t="shared" si="8"/>
        <v>11515207</v>
      </c>
      <c r="G255" s="134">
        <f t="shared" si="10"/>
        <v>20936740</v>
      </c>
      <c r="H255" s="275" t="s">
        <v>686</v>
      </c>
      <c r="I255" s="155">
        <f t="shared" si="9"/>
        <v>10468400</v>
      </c>
      <c r="J255" s="311">
        <v>180</v>
      </c>
      <c r="K255" s="306" t="s">
        <v>688</v>
      </c>
      <c r="L255" s="307" t="s">
        <v>322</v>
      </c>
      <c r="M255" s="308">
        <v>2</v>
      </c>
      <c r="N255" s="316" t="s">
        <v>686</v>
      </c>
      <c r="O255" s="119">
        <f t="shared" si="13"/>
        <v>0</v>
      </c>
    </row>
    <row r="256" spans="1:15" ht="17.25" thickBot="1" x14ac:dyDescent="0.3">
      <c r="A256" s="273">
        <v>178</v>
      </c>
      <c r="B256" s="132" t="s">
        <v>689</v>
      </c>
      <c r="C256" s="274" t="s">
        <v>322</v>
      </c>
      <c r="D256" s="273">
        <v>2</v>
      </c>
      <c r="E256" s="154">
        <v>4026330.0000000005</v>
      </c>
      <c r="F256" s="154">
        <f t="shared" ref="F256:F319" si="14">E256*110%</f>
        <v>4428963.0000000009</v>
      </c>
      <c r="G256" s="134">
        <f t="shared" si="10"/>
        <v>8052660.0000000009</v>
      </c>
      <c r="H256" s="275" t="s">
        <v>686</v>
      </c>
      <c r="I256" s="155">
        <f t="shared" ref="I256:I319" si="15">ROUNDUP(E256,-2)</f>
        <v>4026400</v>
      </c>
      <c r="J256" s="311">
        <v>181</v>
      </c>
      <c r="K256" s="306" t="s">
        <v>690</v>
      </c>
      <c r="L256" s="307" t="s">
        <v>322</v>
      </c>
      <c r="M256" s="308">
        <v>2</v>
      </c>
      <c r="N256" s="316" t="s">
        <v>686</v>
      </c>
      <c r="O256" s="119">
        <f t="shared" si="13"/>
        <v>0</v>
      </c>
    </row>
    <row r="257" spans="1:15" ht="17.25" thickBot="1" x14ac:dyDescent="0.3">
      <c r="A257" s="273">
        <v>179</v>
      </c>
      <c r="B257" s="132" t="s">
        <v>691</v>
      </c>
      <c r="C257" s="274" t="s">
        <v>322</v>
      </c>
      <c r="D257" s="273">
        <v>2</v>
      </c>
      <c r="E257" s="154">
        <v>3221020.0000000005</v>
      </c>
      <c r="F257" s="154">
        <f t="shared" si="14"/>
        <v>3543122.0000000009</v>
      </c>
      <c r="G257" s="134">
        <f t="shared" si="10"/>
        <v>6442040.0000000009</v>
      </c>
      <c r="H257" s="275" t="s">
        <v>686</v>
      </c>
      <c r="I257" s="155">
        <f t="shared" si="15"/>
        <v>3221100</v>
      </c>
      <c r="J257" s="311">
        <v>182</v>
      </c>
      <c r="K257" s="306" t="s">
        <v>691</v>
      </c>
      <c r="L257" s="307" t="s">
        <v>322</v>
      </c>
      <c r="M257" s="308">
        <v>2</v>
      </c>
      <c r="N257" s="316" t="s">
        <v>686</v>
      </c>
      <c r="O257" s="119">
        <f t="shared" si="13"/>
        <v>0</v>
      </c>
    </row>
    <row r="258" spans="1:15" ht="50.25" thickBot="1" x14ac:dyDescent="0.3">
      <c r="A258" s="273">
        <v>180</v>
      </c>
      <c r="B258" s="132" t="s">
        <v>692</v>
      </c>
      <c r="C258" s="274" t="s">
        <v>322</v>
      </c>
      <c r="D258" s="273">
        <v>2</v>
      </c>
      <c r="E258" s="154">
        <v>4831530</v>
      </c>
      <c r="F258" s="154">
        <f t="shared" si="14"/>
        <v>5314683</v>
      </c>
      <c r="G258" s="134">
        <f t="shared" si="10"/>
        <v>9663060</v>
      </c>
      <c r="H258" s="275" t="s">
        <v>693</v>
      </c>
      <c r="I258" s="155">
        <f t="shared" si="15"/>
        <v>4831600</v>
      </c>
      <c r="J258" s="311">
        <v>183</v>
      </c>
      <c r="K258" s="306" t="s">
        <v>692</v>
      </c>
      <c r="L258" s="307" t="s">
        <v>322</v>
      </c>
      <c r="M258" s="308">
        <v>2</v>
      </c>
      <c r="N258" s="306" t="s">
        <v>693</v>
      </c>
      <c r="O258" s="119">
        <f t="shared" si="13"/>
        <v>0</v>
      </c>
    </row>
    <row r="259" spans="1:15" ht="17.25" thickBot="1" x14ac:dyDescent="0.3">
      <c r="A259" s="273">
        <v>181</v>
      </c>
      <c r="B259" s="132" t="s">
        <v>694</v>
      </c>
      <c r="C259" s="274" t="s">
        <v>322</v>
      </c>
      <c r="D259" s="273">
        <v>2</v>
      </c>
      <c r="E259" s="154">
        <v>885830.00000000012</v>
      </c>
      <c r="F259" s="154">
        <f t="shared" si="14"/>
        <v>974413.00000000023</v>
      </c>
      <c r="G259" s="134">
        <f t="shared" si="10"/>
        <v>1771660.0000000002</v>
      </c>
      <c r="H259" s="275" t="s">
        <v>680</v>
      </c>
      <c r="I259" s="155">
        <f t="shared" si="15"/>
        <v>885900</v>
      </c>
      <c r="J259" s="311">
        <v>184</v>
      </c>
      <c r="K259" s="306" t="s">
        <v>694</v>
      </c>
      <c r="L259" s="307" t="s">
        <v>322</v>
      </c>
      <c r="M259" s="308">
        <v>2</v>
      </c>
      <c r="N259" s="316" t="s">
        <v>680</v>
      </c>
      <c r="O259" s="119">
        <f t="shared" si="13"/>
        <v>0</v>
      </c>
    </row>
    <row r="260" spans="1:15" ht="17.25" thickBot="1" x14ac:dyDescent="0.3">
      <c r="A260" s="273">
        <v>182</v>
      </c>
      <c r="B260" s="132" t="s">
        <v>695</v>
      </c>
      <c r="C260" s="274" t="s">
        <v>322</v>
      </c>
      <c r="D260" s="273">
        <v>2</v>
      </c>
      <c r="E260" s="154">
        <v>1046870.0000000001</v>
      </c>
      <c r="F260" s="154">
        <f t="shared" si="14"/>
        <v>1151557.0000000002</v>
      </c>
      <c r="G260" s="134">
        <f t="shared" si="10"/>
        <v>2093740.0000000002</v>
      </c>
      <c r="H260" s="275" t="s">
        <v>680</v>
      </c>
      <c r="I260" s="155">
        <f t="shared" si="15"/>
        <v>1046900</v>
      </c>
      <c r="J260" s="311">
        <v>185</v>
      </c>
      <c r="K260" s="306" t="s">
        <v>695</v>
      </c>
      <c r="L260" s="307" t="s">
        <v>322</v>
      </c>
      <c r="M260" s="308">
        <v>2</v>
      </c>
      <c r="N260" s="316" t="s">
        <v>680</v>
      </c>
      <c r="O260" s="119">
        <f t="shared" si="13"/>
        <v>0</v>
      </c>
    </row>
    <row r="261" spans="1:15" ht="50.25" thickBot="1" x14ac:dyDescent="0.3">
      <c r="A261" s="273">
        <v>183</v>
      </c>
      <c r="B261" s="132" t="s">
        <v>696</v>
      </c>
      <c r="C261" s="274" t="s">
        <v>322</v>
      </c>
      <c r="D261" s="273">
        <v>2</v>
      </c>
      <c r="E261" s="154">
        <v>4026330.0000000005</v>
      </c>
      <c r="F261" s="154">
        <f t="shared" si="14"/>
        <v>4428963.0000000009</v>
      </c>
      <c r="G261" s="134">
        <f t="shared" si="10"/>
        <v>8052660.0000000009</v>
      </c>
      <c r="H261" s="275" t="s">
        <v>693</v>
      </c>
      <c r="I261" s="155">
        <f t="shared" si="15"/>
        <v>4026400</v>
      </c>
      <c r="J261" s="311">
        <v>186</v>
      </c>
      <c r="K261" s="306" t="s">
        <v>696</v>
      </c>
      <c r="L261" s="307" t="s">
        <v>322</v>
      </c>
      <c r="M261" s="308">
        <v>2</v>
      </c>
      <c r="N261" s="306" t="s">
        <v>693</v>
      </c>
      <c r="O261" s="119">
        <f t="shared" si="13"/>
        <v>0</v>
      </c>
    </row>
    <row r="262" spans="1:15" ht="17.25" thickBot="1" x14ac:dyDescent="0.3">
      <c r="A262" s="273">
        <v>184</v>
      </c>
      <c r="B262" s="132" t="s">
        <v>697</v>
      </c>
      <c r="C262" s="274" t="s">
        <v>322</v>
      </c>
      <c r="D262" s="273">
        <v>2</v>
      </c>
      <c r="E262" s="154">
        <v>322190</v>
      </c>
      <c r="F262" s="154">
        <f t="shared" si="14"/>
        <v>354409</v>
      </c>
      <c r="G262" s="134">
        <f t="shared" ref="G262:G325" si="16">D262*E262</f>
        <v>644380</v>
      </c>
      <c r="H262" s="275" t="s">
        <v>680</v>
      </c>
      <c r="I262" s="155">
        <f t="shared" si="15"/>
        <v>322200</v>
      </c>
      <c r="J262" s="311">
        <v>187</v>
      </c>
      <c r="K262" s="306" t="s">
        <v>697</v>
      </c>
      <c r="L262" s="307" t="s">
        <v>322</v>
      </c>
      <c r="M262" s="308">
        <v>2</v>
      </c>
      <c r="N262" s="316" t="s">
        <v>680</v>
      </c>
      <c r="O262" s="119">
        <f t="shared" si="13"/>
        <v>0</v>
      </c>
    </row>
    <row r="263" spans="1:15" ht="17.25" thickBot="1" x14ac:dyDescent="0.3">
      <c r="A263" s="273">
        <v>185</v>
      </c>
      <c r="B263" s="132" t="s">
        <v>698</v>
      </c>
      <c r="C263" s="274" t="s">
        <v>322</v>
      </c>
      <c r="D263" s="273">
        <v>2</v>
      </c>
      <c r="E263" s="154">
        <v>2415820</v>
      </c>
      <c r="F263" s="154">
        <f t="shared" si="14"/>
        <v>2657402</v>
      </c>
      <c r="G263" s="134">
        <f t="shared" si="16"/>
        <v>4831640</v>
      </c>
      <c r="H263" s="275" t="s">
        <v>680</v>
      </c>
      <c r="I263" s="155">
        <f t="shared" si="15"/>
        <v>2415900</v>
      </c>
      <c r="J263" s="311">
        <v>188</v>
      </c>
      <c r="K263" s="306" t="s">
        <v>699</v>
      </c>
      <c r="L263" s="307" t="s">
        <v>322</v>
      </c>
      <c r="M263" s="308">
        <v>2</v>
      </c>
      <c r="N263" s="316" t="s">
        <v>680</v>
      </c>
      <c r="O263" s="119">
        <f t="shared" si="13"/>
        <v>0</v>
      </c>
    </row>
    <row r="264" spans="1:15" ht="17.25" thickBot="1" x14ac:dyDescent="0.3">
      <c r="A264" s="273">
        <v>186</v>
      </c>
      <c r="B264" s="132" t="s">
        <v>700</v>
      </c>
      <c r="C264" s="274" t="s">
        <v>322</v>
      </c>
      <c r="D264" s="273">
        <v>2</v>
      </c>
      <c r="E264" s="154">
        <v>1529990.0000000002</v>
      </c>
      <c r="F264" s="154">
        <f t="shared" si="14"/>
        <v>1682989.0000000005</v>
      </c>
      <c r="G264" s="134">
        <f t="shared" si="16"/>
        <v>3059980.0000000005</v>
      </c>
      <c r="H264" s="275" t="s">
        <v>680</v>
      </c>
      <c r="I264" s="155">
        <f t="shared" si="15"/>
        <v>1530000</v>
      </c>
      <c r="J264" s="311">
        <v>189</v>
      </c>
      <c r="K264" s="306" t="s">
        <v>701</v>
      </c>
      <c r="L264" s="307" t="s">
        <v>322</v>
      </c>
      <c r="M264" s="308">
        <v>2</v>
      </c>
      <c r="N264" s="316" t="s">
        <v>680</v>
      </c>
      <c r="O264" s="119">
        <f t="shared" si="13"/>
        <v>0</v>
      </c>
    </row>
    <row r="265" spans="1:15" ht="17.25" thickBot="1" x14ac:dyDescent="0.3">
      <c r="A265" s="273">
        <v>187</v>
      </c>
      <c r="B265" s="132" t="s">
        <v>702</v>
      </c>
      <c r="C265" s="274" t="s">
        <v>322</v>
      </c>
      <c r="D265" s="273">
        <v>2</v>
      </c>
      <c r="E265" s="154">
        <v>2415820</v>
      </c>
      <c r="F265" s="154">
        <f t="shared" si="14"/>
        <v>2657402</v>
      </c>
      <c r="G265" s="134">
        <f t="shared" si="16"/>
        <v>4831640</v>
      </c>
      <c r="H265" s="275" t="s">
        <v>680</v>
      </c>
      <c r="I265" s="155">
        <f t="shared" si="15"/>
        <v>2415900</v>
      </c>
      <c r="J265" s="311">
        <v>190</v>
      </c>
      <c r="K265" s="306" t="s">
        <v>702</v>
      </c>
      <c r="L265" s="307" t="s">
        <v>322</v>
      </c>
      <c r="M265" s="308">
        <v>2</v>
      </c>
      <c r="N265" s="316" t="s">
        <v>680</v>
      </c>
      <c r="O265" s="119">
        <f t="shared" si="13"/>
        <v>0</v>
      </c>
    </row>
    <row r="266" spans="1:15" ht="17.25" thickBot="1" x14ac:dyDescent="0.3">
      <c r="A266" s="273">
        <v>188</v>
      </c>
      <c r="B266" s="132" t="s">
        <v>703</v>
      </c>
      <c r="C266" s="274" t="s">
        <v>322</v>
      </c>
      <c r="D266" s="273">
        <v>2</v>
      </c>
      <c r="E266" s="154">
        <v>6764230.0000000009</v>
      </c>
      <c r="F266" s="154">
        <f t="shared" si="14"/>
        <v>7440653.0000000019</v>
      </c>
      <c r="G266" s="134">
        <f t="shared" si="16"/>
        <v>13528460.000000002</v>
      </c>
      <c r="H266" s="275" t="s">
        <v>680</v>
      </c>
      <c r="I266" s="155">
        <f t="shared" si="15"/>
        <v>6764300</v>
      </c>
      <c r="J266" s="311">
        <v>191</v>
      </c>
      <c r="K266" s="306" t="s">
        <v>703</v>
      </c>
      <c r="L266" s="307" t="s">
        <v>322</v>
      </c>
      <c r="M266" s="308">
        <v>2</v>
      </c>
      <c r="N266" s="316" t="s">
        <v>680</v>
      </c>
      <c r="O266" s="119">
        <f t="shared" si="13"/>
        <v>0</v>
      </c>
    </row>
    <row r="267" spans="1:15" ht="17.25" thickBot="1" x14ac:dyDescent="0.3">
      <c r="A267" s="273">
        <v>189</v>
      </c>
      <c r="B267" s="132" t="s">
        <v>704</v>
      </c>
      <c r="C267" s="274" t="s">
        <v>67</v>
      </c>
      <c r="D267" s="273">
        <v>2</v>
      </c>
      <c r="E267" s="154">
        <v>805310.00000000012</v>
      </c>
      <c r="F267" s="154">
        <f t="shared" si="14"/>
        <v>885841.00000000023</v>
      </c>
      <c r="G267" s="134">
        <f t="shared" si="16"/>
        <v>1610620.0000000002</v>
      </c>
      <c r="H267" s="275" t="s">
        <v>680</v>
      </c>
      <c r="I267" s="155">
        <f t="shared" si="15"/>
        <v>805400</v>
      </c>
      <c r="J267" s="311">
        <v>192</v>
      </c>
      <c r="K267" s="306" t="s">
        <v>705</v>
      </c>
      <c r="L267" s="307" t="s">
        <v>67</v>
      </c>
      <c r="M267" s="308">
        <v>2</v>
      </c>
      <c r="N267" s="316" t="s">
        <v>680</v>
      </c>
      <c r="O267" s="119">
        <f t="shared" si="13"/>
        <v>0</v>
      </c>
    </row>
    <row r="268" spans="1:15" ht="17.25" thickBot="1" x14ac:dyDescent="0.3">
      <c r="A268" s="273">
        <v>190</v>
      </c>
      <c r="B268" s="132" t="s">
        <v>706</v>
      </c>
      <c r="C268" s="274" t="s">
        <v>322</v>
      </c>
      <c r="D268" s="273">
        <v>2</v>
      </c>
      <c r="E268" s="154">
        <v>12078880.000000002</v>
      </c>
      <c r="F268" s="154">
        <f t="shared" si="14"/>
        <v>13286768.000000004</v>
      </c>
      <c r="G268" s="134">
        <f t="shared" si="16"/>
        <v>24157760.000000004</v>
      </c>
      <c r="H268" s="275" t="s">
        <v>680</v>
      </c>
      <c r="I268" s="155">
        <f t="shared" si="15"/>
        <v>12078900</v>
      </c>
      <c r="J268" s="311">
        <v>193</v>
      </c>
      <c r="K268" s="306" t="s">
        <v>707</v>
      </c>
      <c r="L268" s="307" t="s">
        <v>322</v>
      </c>
      <c r="M268" s="308">
        <v>2</v>
      </c>
      <c r="N268" s="316" t="s">
        <v>680</v>
      </c>
      <c r="O268" s="119">
        <f t="shared" si="13"/>
        <v>0</v>
      </c>
    </row>
    <row r="269" spans="1:15" ht="17.25" thickBot="1" x14ac:dyDescent="0.3">
      <c r="A269" s="273">
        <v>191</v>
      </c>
      <c r="B269" s="132" t="s">
        <v>708</v>
      </c>
      <c r="C269" s="274" t="s">
        <v>322</v>
      </c>
      <c r="D269" s="273">
        <v>2</v>
      </c>
      <c r="E269" s="154">
        <v>2898940.0000000005</v>
      </c>
      <c r="F269" s="154">
        <f t="shared" si="14"/>
        <v>3188834.0000000009</v>
      </c>
      <c r="G269" s="134">
        <f t="shared" si="16"/>
        <v>5797880.0000000009</v>
      </c>
      <c r="H269" s="275" t="s">
        <v>686</v>
      </c>
      <c r="I269" s="155">
        <f t="shared" si="15"/>
        <v>2899000</v>
      </c>
      <c r="J269" s="311">
        <v>194</v>
      </c>
      <c r="K269" s="306" t="s">
        <v>709</v>
      </c>
      <c r="L269" s="307" t="s">
        <v>322</v>
      </c>
      <c r="M269" s="308">
        <v>2</v>
      </c>
      <c r="N269" s="316" t="s">
        <v>686</v>
      </c>
      <c r="O269" s="119">
        <f t="shared" si="13"/>
        <v>0</v>
      </c>
    </row>
    <row r="270" spans="1:15" ht="17.25" thickBot="1" x14ac:dyDescent="0.3">
      <c r="A270" s="273">
        <v>192</v>
      </c>
      <c r="B270" s="132" t="s">
        <v>710</v>
      </c>
      <c r="C270" s="274" t="s">
        <v>67</v>
      </c>
      <c r="D270" s="273">
        <v>2</v>
      </c>
      <c r="E270" s="154">
        <v>805310.00000000012</v>
      </c>
      <c r="F270" s="154">
        <f t="shared" si="14"/>
        <v>885841.00000000023</v>
      </c>
      <c r="G270" s="134">
        <f t="shared" si="16"/>
        <v>1610620.0000000002</v>
      </c>
      <c r="H270" s="275" t="s">
        <v>683</v>
      </c>
      <c r="I270" s="155">
        <f t="shared" si="15"/>
        <v>805400</v>
      </c>
      <c r="J270" s="311">
        <v>195</v>
      </c>
      <c r="K270" s="306" t="s">
        <v>711</v>
      </c>
      <c r="L270" s="307" t="s">
        <v>67</v>
      </c>
      <c r="M270" s="308">
        <v>2</v>
      </c>
      <c r="N270" s="316" t="s">
        <v>683</v>
      </c>
      <c r="O270" s="119">
        <f t="shared" si="13"/>
        <v>0</v>
      </c>
    </row>
    <row r="271" spans="1:15" ht="17.25" thickBot="1" x14ac:dyDescent="0.3">
      <c r="A271" s="273">
        <v>193</v>
      </c>
      <c r="B271" s="132" t="s">
        <v>712</v>
      </c>
      <c r="C271" s="274" t="s">
        <v>322</v>
      </c>
      <c r="D271" s="273">
        <v>2</v>
      </c>
      <c r="E271" s="154">
        <v>19326120</v>
      </c>
      <c r="F271" s="154">
        <f t="shared" si="14"/>
        <v>21258732</v>
      </c>
      <c r="G271" s="134">
        <f t="shared" si="16"/>
        <v>38652240</v>
      </c>
      <c r="H271" s="275" t="s">
        <v>680</v>
      </c>
      <c r="I271" s="155">
        <f t="shared" si="15"/>
        <v>19326200</v>
      </c>
      <c r="J271" s="311">
        <v>196</v>
      </c>
      <c r="K271" s="306" t="s">
        <v>713</v>
      </c>
      <c r="L271" s="307" t="s">
        <v>322</v>
      </c>
      <c r="M271" s="308">
        <v>2</v>
      </c>
      <c r="N271" s="316" t="s">
        <v>680</v>
      </c>
      <c r="O271" s="119">
        <f t="shared" si="13"/>
        <v>0</v>
      </c>
    </row>
    <row r="272" spans="1:15" ht="17.25" thickBot="1" x14ac:dyDescent="0.3">
      <c r="A272" s="273">
        <v>194</v>
      </c>
      <c r="B272" s="132" t="s">
        <v>714</v>
      </c>
      <c r="C272" s="274" t="s">
        <v>67</v>
      </c>
      <c r="D272" s="273">
        <v>2</v>
      </c>
      <c r="E272" s="154">
        <v>1932700.0000000002</v>
      </c>
      <c r="F272" s="154">
        <f t="shared" si="14"/>
        <v>2125970.0000000005</v>
      </c>
      <c r="G272" s="134">
        <f t="shared" si="16"/>
        <v>3865400.0000000005</v>
      </c>
      <c r="H272" s="275" t="s">
        <v>686</v>
      </c>
      <c r="I272" s="155">
        <f t="shared" si="15"/>
        <v>1932700</v>
      </c>
      <c r="J272" s="311">
        <v>197</v>
      </c>
      <c r="K272" s="306" t="s">
        <v>714</v>
      </c>
      <c r="L272" s="307" t="s">
        <v>715</v>
      </c>
      <c r="M272" s="308">
        <v>2</v>
      </c>
      <c r="N272" s="316" t="s">
        <v>686</v>
      </c>
      <c r="O272" s="119">
        <f t="shared" si="13"/>
        <v>0</v>
      </c>
    </row>
    <row r="273" spans="1:15" ht="17.25" thickBot="1" x14ac:dyDescent="0.3">
      <c r="A273" s="273">
        <v>195</v>
      </c>
      <c r="B273" s="132" t="s">
        <v>716</v>
      </c>
      <c r="C273" s="274" t="s">
        <v>67</v>
      </c>
      <c r="D273" s="273">
        <v>2</v>
      </c>
      <c r="E273" s="154">
        <v>1932700.0000000002</v>
      </c>
      <c r="F273" s="154">
        <f t="shared" si="14"/>
        <v>2125970.0000000005</v>
      </c>
      <c r="G273" s="134">
        <f t="shared" si="16"/>
        <v>3865400.0000000005</v>
      </c>
      <c r="H273" s="275" t="s">
        <v>686</v>
      </c>
      <c r="I273" s="155">
        <f t="shared" si="15"/>
        <v>1932700</v>
      </c>
      <c r="J273" s="311">
        <v>198</v>
      </c>
      <c r="K273" s="306" t="s">
        <v>716</v>
      </c>
      <c r="L273" s="307" t="s">
        <v>715</v>
      </c>
      <c r="M273" s="308">
        <v>2</v>
      </c>
      <c r="N273" s="316" t="s">
        <v>686</v>
      </c>
      <c r="O273" s="119">
        <f t="shared" si="13"/>
        <v>0</v>
      </c>
    </row>
    <row r="274" spans="1:15" ht="42.75" customHeight="1" thickBot="1" x14ac:dyDescent="0.3">
      <c r="A274" s="273">
        <v>196</v>
      </c>
      <c r="B274" s="132" t="s">
        <v>419</v>
      </c>
      <c r="C274" s="274" t="s">
        <v>394</v>
      </c>
      <c r="D274" s="273">
        <v>20</v>
      </c>
      <c r="E274" s="154">
        <v>32230.000000000004</v>
      </c>
      <c r="F274" s="154">
        <f t="shared" si="14"/>
        <v>35453.000000000007</v>
      </c>
      <c r="G274" s="134">
        <f t="shared" si="16"/>
        <v>644600.00000000012</v>
      </c>
      <c r="H274" s="275" t="s">
        <v>717</v>
      </c>
      <c r="I274" s="155">
        <f t="shared" si="15"/>
        <v>32300</v>
      </c>
      <c r="J274" s="311">
        <v>199</v>
      </c>
      <c r="K274" s="306" t="s">
        <v>419</v>
      </c>
      <c r="L274" s="307" t="s">
        <v>394</v>
      </c>
      <c r="M274" s="308">
        <v>20</v>
      </c>
      <c r="N274" s="306" t="s">
        <v>717</v>
      </c>
      <c r="O274" s="119">
        <f t="shared" si="13"/>
        <v>0</v>
      </c>
    </row>
    <row r="275" spans="1:15" ht="17.25" thickBot="1" x14ac:dyDescent="0.3">
      <c r="A275" s="273">
        <v>197</v>
      </c>
      <c r="B275" s="132" t="s">
        <v>718</v>
      </c>
      <c r="C275" s="274" t="s">
        <v>322</v>
      </c>
      <c r="D275" s="273">
        <v>2</v>
      </c>
      <c r="E275" s="154">
        <v>2013220.0000000002</v>
      </c>
      <c r="F275" s="154">
        <f t="shared" si="14"/>
        <v>2214542.0000000005</v>
      </c>
      <c r="G275" s="134">
        <f t="shared" si="16"/>
        <v>4026440.0000000005</v>
      </c>
      <c r="H275" s="275" t="s">
        <v>686</v>
      </c>
      <c r="I275" s="155">
        <f t="shared" si="15"/>
        <v>2013300</v>
      </c>
      <c r="J275" s="311">
        <v>200</v>
      </c>
      <c r="K275" s="306" t="s">
        <v>718</v>
      </c>
      <c r="L275" s="307" t="s">
        <v>322</v>
      </c>
      <c r="M275" s="308">
        <v>2</v>
      </c>
      <c r="N275" s="316" t="s">
        <v>686</v>
      </c>
      <c r="O275" s="119">
        <f t="shared" si="13"/>
        <v>0</v>
      </c>
    </row>
    <row r="276" spans="1:15" ht="17.25" thickBot="1" x14ac:dyDescent="0.3">
      <c r="A276" s="273">
        <v>198</v>
      </c>
      <c r="B276" s="132" t="s">
        <v>719</v>
      </c>
      <c r="C276" s="273" t="s">
        <v>67</v>
      </c>
      <c r="D276" s="273">
        <v>2</v>
      </c>
      <c r="E276" s="154">
        <v>2013220.0000000002</v>
      </c>
      <c r="F276" s="154">
        <f t="shared" si="14"/>
        <v>2214542.0000000005</v>
      </c>
      <c r="G276" s="134">
        <f t="shared" si="16"/>
        <v>4026440.0000000005</v>
      </c>
      <c r="H276" s="275" t="s">
        <v>686</v>
      </c>
      <c r="I276" s="155">
        <f t="shared" si="15"/>
        <v>2013300</v>
      </c>
      <c r="J276" s="311">
        <v>201</v>
      </c>
      <c r="K276" s="306" t="s">
        <v>720</v>
      </c>
      <c r="L276" s="308" t="s">
        <v>67</v>
      </c>
      <c r="M276" s="308">
        <v>2</v>
      </c>
      <c r="N276" s="316" t="s">
        <v>686</v>
      </c>
      <c r="O276" s="119">
        <f t="shared" si="13"/>
        <v>0</v>
      </c>
    </row>
    <row r="277" spans="1:15" ht="39.75" customHeight="1" thickBot="1" x14ac:dyDescent="0.3">
      <c r="A277" s="273">
        <v>199</v>
      </c>
      <c r="B277" s="132" t="s">
        <v>721</v>
      </c>
      <c r="C277" s="274" t="s">
        <v>67</v>
      </c>
      <c r="D277" s="273">
        <v>4</v>
      </c>
      <c r="E277" s="154">
        <v>6240740.0000000009</v>
      </c>
      <c r="F277" s="154">
        <f t="shared" si="14"/>
        <v>6864814.0000000019</v>
      </c>
      <c r="G277" s="134">
        <f t="shared" si="16"/>
        <v>24962960.000000004</v>
      </c>
      <c r="H277" s="275" t="s">
        <v>722</v>
      </c>
      <c r="I277" s="155">
        <f t="shared" si="15"/>
        <v>6240800</v>
      </c>
      <c r="J277" s="311">
        <v>202</v>
      </c>
      <c r="K277" s="306" t="s">
        <v>723</v>
      </c>
      <c r="L277" s="307" t="s">
        <v>715</v>
      </c>
      <c r="M277" s="308">
        <v>4</v>
      </c>
      <c r="N277" s="306" t="s">
        <v>722</v>
      </c>
      <c r="O277" s="119">
        <f t="shared" si="13"/>
        <v>0</v>
      </c>
    </row>
    <row r="278" spans="1:15" ht="39.75" customHeight="1" thickBot="1" x14ac:dyDescent="0.3">
      <c r="A278" s="273">
        <v>200</v>
      </c>
      <c r="B278" s="132" t="s">
        <v>724</v>
      </c>
      <c r="C278" s="273" t="s">
        <v>67</v>
      </c>
      <c r="D278" s="273">
        <v>4</v>
      </c>
      <c r="E278" s="154">
        <v>3019720.0000000005</v>
      </c>
      <c r="F278" s="154">
        <f t="shared" si="14"/>
        <v>3321692.0000000009</v>
      </c>
      <c r="G278" s="134">
        <f t="shared" si="16"/>
        <v>12078880.000000002</v>
      </c>
      <c r="H278" s="275" t="s">
        <v>722</v>
      </c>
      <c r="I278" s="155">
        <f t="shared" si="15"/>
        <v>3019800</v>
      </c>
      <c r="J278" s="311">
        <v>203</v>
      </c>
      <c r="K278" s="306" t="s">
        <v>725</v>
      </c>
      <c r="L278" s="308" t="s">
        <v>67</v>
      </c>
      <c r="M278" s="308">
        <v>4</v>
      </c>
      <c r="N278" s="306" t="s">
        <v>722</v>
      </c>
      <c r="O278" s="119">
        <f t="shared" si="13"/>
        <v>0</v>
      </c>
    </row>
    <row r="279" spans="1:15" ht="17.25" thickBot="1" x14ac:dyDescent="0.3">
      <c r="A279" s="273">
        <v>201</v>
      </c>
      <c r="B279" s="132" t="s">
        <v>726</v>
      </c>
      <c r="C279" s="274" t="s">
        <v>322</v>
      </c>
      <c r="D279" s="273">
        <v>2</v>
      </c>
      <c r="E279" s="154">
        <v>1046870.0000000001</v>
      </c>
      <c r="F279" s="154">
        <f t="shared" si="14"/>
        <v>1151557.0000000002</v>
      </c>
      <c r="G279" s="134">
        <f t="shared" si="16"/>
        <v>2093740.0000000002</v>
      </c>
      <c r="H279" s="275" t="s">
        <v>686</v>
      </c>
      <c r="I279" s="155">
        <f t="shared" si="15"/>
        <v>1046900</v>
      </c>
      <c r="J279" s="311">
        <v>204</v>
      </c>
      <c r="K279" s="306" t="s">
        <v>726</v>
      </c>
      <c r="L279" s="307" t="s">
        <v>322</v>
      </c>
      <c r="M279" s="308">
        <v>2</v>
      </c>
      <c r="N279" s="316" t="s">
        <v>686</v>
      </c>
      <c r="O279" s="119">
        <f t="shared" si="13"/>
        <v>0</v>
      </c>
    </row>
    <row r="280" spans="1:15" ht="39" customHeight="1" thickBot="1" x14ac:dyDescent="0.3">
      <c r="A280" s="273">
        <v>202</v>
      </c>
      <c r="B280" s="132" t="s">
        <v>727</v>
      </c>
      <c r="C280" s="274" t="s">
        <v>67</v>
      </c>
      <c r="D280" s="273">
        <v>4</v>
      </c>
      <c r="E280" s="154">
        <v>2898940.0000000005</v>
      </c>
      <c r="F280" s="154">
        <f t="shared" si="14"/>
        <v>3188834.0000000009</v>
      </c>
      <c r="G280" s="134">
        <f t="shared" si="16"/>
        <v>11595760.000000002</v>
      </c>
      <c r="H280" s="275" t="s">
        <v>722</v>
      </c>
      <c r="I280" s="155">
        <f t="shared" si="15"/>
        <v>2899000</v>
      </c>
      <c r="J280" s="311">
        <v>205</v>
      </c>
      <c r="K280" s="306" t="s">
        <v>728</v>
      </c>
      <c r="L280" s="307" t="s">
        <v>67</v>
      </c>
      <c r="M280" s="308">
        <v>4</v>
      </c>
      <c r="N280" s="306" t="s">
        <v>722</v>
      </c>
      <c r="O280" s="119">
        <f t="shared" si="13"/>
        <v>0</v>
      </c>
    </row>
    <row r="281" spans="1:15" ht="17.25" thickBot="1" x14ac:dyDescent="0.3">
      <c r="A281" s="273">
        <v>203</v>
      </c>
      <c r="B281" s="132" t="s">
        <v>729</v>
      </c>
      <c r="C281" s="273" t="s">
        <v>322</v>
      </c>
      <c r="D281" s="273">
        <v>2</v>
      </c>
      <c r="E281" s="154">
        <v>7247350.0000000009</v>
      </c>
      <c r="F281" s="154">
        <f t="shared" si="14"/>
        <v>7972085.0000000019</v>
      </c>
      <c r="G281" s="134">
        <f t="shared" si="16"/>
        <v>14494700.000000002</v>
      </c>
      <c r="H281" s="275" t="s">
        <v>686</v>
      </c>
      <c r="I281" s="155">
        <f t="shared" si="15"/>
        <v>7247400</v>
      </c>
      <c r="J281" s="311">
        <v>206</v>
      </c>
      <c r="K281" s="306" t="s">
        <v>730</v>
      </c>
      <c r="L281" s="308" t="s">
        <v>322</v>
      </c>
      <c r="M281" s="308">
        <v>2</v>
      </c>
      <c r="N281" s="316" t="s">
        <v>686</v>
      </c>
      <c r="O281" s="119">
        <f t="shared" si="13"/>
        <v>0</v>
      </c>
    </row>
    <row r="282" spans="1:15" ht="39.75" customHeight="1" thickBot="1" x14ac:dyDescent="0.3">
      <c r="A282" s="273">
        <v>204</v>
      </c>
      <c r="B282" s="160" t="s">
        <v>731</v>
      </c>
      <c r="C282" s="273" t="s">
        <v>322</v>
      </c>
      <c r="D282" s="273">
        <v>2</v>
      </c>
      <c r="E282" s="154">
        <v>2898940.0000000005</v>
      </c>
      <c r="F282" s="154">
        <f t="shared" si="14"/>
        <v>3188834.0000000009</v>
      </c>
      <c r="G282" s="134">
        <f t="shared" si="16"/>
        <v>5797880.0000000009</v>
      </c>
      <c r="H282" s="275" t="s">
        <v>693</v>
      </c>
      <c r="I282" s="155">
        <f t="shared" si="15"/>
        <v>2899000</v>
      </c>
      <c r="J282" s="311">
        <v>207</v>
      </c>
      <c r="K282" s="317" t="s">
        <v>731</v>
      </c>
      <c r="L282" s="308" t="s">
        <v>322</v>
      </c>
      <c r="M282" s="308">
        <v>2</v>
      </c>
      <c r="N282" s="306" t="s">
        <v>693</v>
      </c>
      <c r="O282" s="119">
        <f t="shared" si="13"/>
        <v>0</v>
      </c>
    </row>
    <row r="283" spans="1:15" ht="34.5" customHeight="1" thickBot="1" x14ac:dyDescent="0.3">
      <c r="A283" s="273">
        <v>205</v>
      </c>
      <c r="B283" s="132" t="s">
        <v>732</v>
      </c>
      <c r="C283" s="274" t="s">
        <v>322</v>
      </c>
      <c r="D283" s="273">
        <v>2</v>
      </c>
      <c r="E283" s="154">
        <v>3221020.0000000005</v>
      </c>
      <c r="F283" s="154">
        <f t="shared" si="14"/>
        <v>3543122.0000000009</v>
      </c>
      <c r="G283" s="134">
        <f t="shared" si="16"/>
        <v>6442040.0000000009</v>
      </c>
      <c r="H283" s="275" t="s">
        <v>693</v>
      </c>
      <c r="I283" s="155">
        <f t="shared" si="15"/>
        <v>3221100</v>
      </c>
      <c r="J283" s="311">
        <v>208</v>
      </c>
      <c r="K283" s="306" t="s">
        <v>732</v>
      </c>
      <c r="L283" s="307" t="s">
        <v>322</v>
      </c>
      <c r="M283" s="308">
        <v>2</v>
      </c>
      <c r="N283" s="306" t="s">
        <v>693</v>
      </c>
      <c r="O283" s="119">
        <f t="shared" si="13"/>
        <v>0</v>
      </c>
    </row>
    <row r="284" spans="1:15" ht="50.25" thickBot="1" x14ac:dyDescent="0.3">
      <c r="A284" s="273">
        <v>206</v>
      </c>
      <c r="B284" s="160" t="s">
        <v>733</v>
      </c>
      <c r="C284" s="273" t="s">
        <v>543</v>
      </c>
      <c r="D284" s="273">
        <v>2</v>
      </c>
      <c r="E284" s="154">
        <v>4589970</v>
      </c>
      <c r="F284" s="154">
        <f t="shared" si="14"/>
        <v>5048967</v>
      </c>
      <c r="G284" s="134">
        <f t="shared" si="16"/>
        <v>9179940</v>
      </c>
      <c r="H284" s="275" t="s">
        <v>693</v>
      </c>
      <c r="I284" s="155">
        <f t="shared" si="15"/>
        <v>4590000</v>
      </c>
      <c r="J284" s="311">
        <v>209</v>
      </c>
      <c r="K284" s="317" t="s">
        <v>733</v>
      </c>
      <c r="L284" s="308" t="s">
        <v>543</v>
      </c>
      <c r="M284" s="308">
        <v>2</v>
      </c>
      <c r="N284" s="306" t="s">
        <v>693</v>
      </c>
      <c r="O284" s="119">
        <f t="shared" si="13"/>
        <v>0</v>
      </c>
    </row>
    <row r="285" spans="1:15" ht="39.75" customHeight="1" thickBot="1" x14ac:dyDescent="0.3">
      <c r="A285" s="273">
        <v>207</v>
      </c>
      <c r="B285" s="160" t="s">
        <v>734</v>
      </c>
      <c r="C285" s="273" t="s">
        <v>543</v>
      </c>
      <c r="D285" s="273">
        <v>2</v>
      </c>
      <c r="E285" s="154">
        <v>724790.00000000012</v>
      </c>
      <c r="F285" s="154">
        <f t="shared" si="14"/>
        <v>797269.00000000023</v>
      </c>
      <c r="G285" s="134">
        <f t="shared" si="16"/>
        <v>1449580.0000000002</v>
      </c>
      <c r="H285" s="275" t="s">
        <v>693</v>
      </c>
      <c r="I285" s="155">
        <f t="shared" si="15"/>
        <v>724800</v>
      </c>
      <c r="J285" s="311">
        <v>210</v>
      </c>
      <c r="K285" s="317" t="s">
        <v>734</v>
      </c>
      <c r="L285" s="308" t="s">
        <v>543</v>
      </c>
      <c r="M285" s="308">
        <v>2</v>
      </c>
      <c r="N285" s="306" t="s">
        <v>693</v>
      </c>
      <c r="O285" s="119">
        <f t="shared" si="13"/>
        <v>0</v>
      </c>
    </row>
    <row r="286" spans="1:15" ht="35.25" customHeight="1" thickBot="1" x14ac:dyDescent="0.3">
      <c r="A286" s="273">
        <v>208</v>
      </c>
      <c r="B286" s="160" t="s">
        <v>735</v>
      </c>
      <c r="C286" s="273" t="s">
        <v>543</v>
      </c>
      <c r="D286" s="273">
        <v>2</v>
      </c>
      <c r="E286" s="154">
        <v>6442040.0000000009</v>
      </c>
      <c r="F286" s="154">
        <f t="shared" si="14"/>
        <v>7086244.0000000019</v>
      </c>
      <c r="G286" s="134">
        <f t="shared" si="16"/>
        <v>12884080.000000002</v>
      </c>
      <c r="H286" s="275" t="s">
        <v>693</v>
      </c>
      <c r="I286" s="155">
        <f t="shared" si="15"/>
        <v>6442100</v>
      </c>
      <c r="J286" s="311">
        <v>211</v>
      </c>
      <c r="K286" s="317" t="s">
        <v>735</v>
      </c>
      <c r="L286" s="308" t="s">
        <v>543</v>
      </c>
      <c r="M286" s="308">
        <v>2</v>
      </c>
      <c r="N286" s="306" t="s">
        <v>693</v>
      </c>
      <c r="O286" s="119">
        <f t="shared" si="13"/>
        <v>0</v>
      </c>
    </row>
    <row r="287" spans="1:15" ht="50.25" thickBot="1" x14ac:dyDescent="0.3">
      <c r="A287" s="273">
        <v>209</v>
      </c>
      <c r="B287" s="160" t="s">
        <v>736</v>
      </c>
      <c r="C287" s="273" t="s">
        <v>543</v>
      </c>
      <c r="D287" s="273">
        <v>2</v>
      </c>
      <c r="E287" s="154">
        <v>5636840</v>
      </c>
      <c r="F287" s="154">
        <f t="shared" si="14"/>
        <v>6200524.0000000009</v>
      </c>
      <c r="G287" s="134">
        <f t="shared" si="16"/>
        <v>11273680</v>
      </c>
      <c r="H287" s="275" t="s">
        <v>693</v>
      </c>
      <c r="I287" s="155">
        <f t="shared" si="15"/>
        <v>5636900</v>
      </c>
      <c r="J287" s="311">
        <v>212</v>
      </c>
      <c r="K287" s="317" t="s">
        <v>736</v>
      </c>
      <c r="L287" s="308" t="s">
        <v>543</v>
      </c>
      <c r="M287" s="308">
        <v>2</v>
      </c>
      <c r="N287" s="306" t="s">
        <v>693</v>
      </c>
      <c r="O287" s="119">
        <f t="shared" si="13"/>
        <v>0</v>
      </c>
    </row>
    <row r="288" spans="1:15" ht="42.75" customHeight="1" thickBot="1" x14ac:dyDescent="0.3">
      <c r="A288" s="273">
        <v>210</v>
      </c>
      <c r="B288" s="160" t="s">
        <v>737</v>
      </c>
      <c r="C288" s="273" t="s">
        <v>543</v>
      </c>
      <c r="D288" s="273">
        <v>2</v>
      </c>
      <c r="E288" s="154">
        <v>1932700.0000000002</v>
      </c>
      <c r="F288" s="154">
        <f t="shared" si="14"/>
        <v>2125970.0000000005</v>
      </c>
      <c r="G288" s="134">
        <f t="shared" si="16"/>
        <v>3865400.0000000005</v>
      </c>
      <c r="H288" s="275" t="s">
        <v>693</v>
      </c>
      <c r="I288" s="155">
        <f t="shared" si="15"/>
        <v>1932700</v>
      </c>
      <c r="J288" s="311">
        <v>213</v>
      </c>
      <c r="K288" s="317" t="s">
        <v>737</v>
      </c>
      <c r="L288" s="308" t="s">
        <v>543</v>
      </c>
      <c r="M288" s="308">
        <v>2</v>
      </c>
      <c r="N288" s="306" t="s">
        <v>693</v>
      </c>
      <c r="O288" s="119">
        <f t="shared" si="13"/>
        <v>0</v>
      </c>
    </row>
    <row r="289" spans="1:15" ht="17.25" thickBot="1" x14ac:dyDescent="0.3">
      <c r="A289" s="273">
        <v>211</v>
      </c>
      <c r="B289" s="132" t="s">
        <v>738</v>
      </c>
      <c r="C289" s="274" t="s">
        <v>322</v>
      </c>
      <c r="D289" s="273">
        <v>2</v>
      </c>
      <c r="E289" s="154">
        <v>7247350.0000000009</v>
      </c>
      <c r="F289" s="154">
        <f t="shared" si="14"/>
        <v>7972085.0000000019</v>
      </c>
      <c r="G289" s="134">
        <f t="shared" si="16"/>
        <v>14494700.000000002</v>
      </c>
      <c r="H289" s="275" t="s">
        <v>680</v>
      </c>
      <c r="I289" s="155">
        <f t="shared" si="15"/>
        <v>7247400</v>
      </c>
      <c r="J289" s="311">
        <v>214</v>
      </c>
      <c r="K289" s="306" t="s">
        <v>738</v>
      </c>
      <c r="L289" s="307" t="s">
        <v>322</v>
      </c>
      <c r="M289" s="308">
        <v>2</v>
      </c>
      <c r="N289" s="316" t="s">
        <v>680</v>
      </c>
      <c r="O289" s="119">
        <f t="shared" si="13"/>
        <v>0</v>
      </c>
    </row>
    <row r="290" spans="1:15" ht="17.25" thickBot="1" x14ac:dyDescent="0.3">
      <c r="A290" s="273">
        <v>212</v>
      </c>
      <c r="B290" s="132" t="s">
        <v>739</v>
      </c>
      <c r="C290" s="274" t="s">
        <v>322</v>
      </c>
      <c r="D290" s="273">
        <v>2</v>
      </c>
      <c r="E290" s="154">
        <v>2415820</v>
      </c>
      <c r="F290" s="154">
        <f t="shared" si="14"/>
        <v>2657402</v>
      </c>
      <c r="G290" s="134">
        <f t="shared" si="16"/>
        <v>4831640</v>
      </c>
      <c r="H290" s="275" t="s">
        <v>680</v>
      </c>
      <c r="I290" s="155">
        <f t="shared" si="15"/>
        <v>2415900</v>
      </c>
      <c r="J290" s="311">
        <v>215</v>
      </c>
      <c r="K290" s="306" t="s">
        <v>739</v>
      </c>
      <c r="L290" s="307" t="s">
        <v>322</v>
      </c>
      <c r="M290" s="308">
        <v>2</v>
      </c>
      <c r="N290" s="316" t="s">
        <v>680</v>
      </c>
      <c r="O290" s="119">
        <f t="shared" si="13"/>
        <v>0</v>
      </c>
    </row>
    <row r="291" spans="1:15" ht="17.25" thickBot="1" x14ac:dyDescent="0.3">
      <c r="A291" s="273">
        <v>213</v>
      </c>
      <c r="B291" s="132" t="s">
        <v>740</v>
      </c>
      <c r="C291" s="274" t="s">
        <v>322</v>
      </c>
      <c r="D291" s="273">
        <v>2</v>
      </c>
      <c r="E291" s="154">
        <v>40262750</v>
      </c>
      <c r="F291" s="154">
        <f t="shared" si="14"/>
        <v>44289025</v>
      </c>
      <c r="G291" s="134">
        <f t="shared" si="16"/>
        <v>80525500</v>
      </c>
      <c r="H291" s="275" t="s">
        <v>680</v>
      </c>
      <c r="I291" s="155">
        <f t="shared" si="15"/>
        <v>40262800</v>
      </c>
      <c r="J291" s="311">
        <v>216</v>
      </c>
      <c r="K291" s="306" t="s">
        <v>741</v>
      </c>
      <c r="L291" s="307" t="s">
        <v>322</v>
      </c>
      <c r="M291" s="308">
        <v>2</v>
      </c>
      <c r="N291" s="316" t="s">
        <v>680</v>
      </c>
      <c r="O291" s="119">
        <f t="shared" si="13"/>
        <v>0</v>
      </c>
    </row>
    <row r="292" spans="1:15" ht="17.25" thickBot="1" x14ac:dyDescent="0.3">
      <c r="A292" s="273">
        <v>214</v>
      </c>
      <c r="B292" s="132" t="s">
        <v>742</v>
      </c>
      <c r="C292" s="274" t="s">
        <v>322</v>
      </c>
      <c r="D292" s="273">
        <v>2</v>
      </c>
      <c r="E292" s="154">
        <v>32210200.000000004</v>
      </c>
      <c r="F292" s="154">
        <f t="shared" si="14"/>
        <v>35431220.000000007</v>
      </c>
      <c r="G292" s="134">
        <f t="shared" si="16"/>
        <v>64420400.000000007</v>
      </c>
      <c r="H292" s="275" t="s">
        <v>680</v>
      </c>
      <c r="I292" s="155">
        <f t="shared" si="15"/>
        <v>32210200</v>
      </c>
      <c r="J292" s="311">
        <v>217</v>
      </c>
      <c r="K292" s="306" t="s">
        <v>743</v>
      </c>
      <c r="L292" s="307" t="s">
        <v>322</v>
      </c>
      <c r="M292" s="308">
        <v>2</v>
      </c>
      <c r="N292" s="316" t="s">
        <v>680</v>
      </c>
      <c r="O292" s="119">
        <f t="shared" si="13"/>
        <v>0</v>
      </c>
    </row>
    <row r="293" spans="1:15" ht="17.25" thickBot="1" x14ac:dyDescent="0.3">
      <c r="A293" s="273">
        <v>215</v>
      </c>
      <c r="B293" s="132" t="s">
        <v>744</v>
      </c>
      <c r="C293" s="274" t="s">
        <v>67</v>
      </c>
      <c r="D293" s="273">
        <v>2</v>
      </c>
      <c r="E293" s="154">
        <v>402710.00000000006</v>
      </c>
      <c r="F293" s="154">
        <f t="shared" si="14"/>
        <v>442981.00000000012</v>
      </c>
      <c r="G293" s="134">
        <f t="shared" si="16"/>
        <v>805420.00000000012</v>
      </c>
      <c r="H293" s="275" t="s">
        <v>686</v>
      </c>
      <c r="I293" s="155">
        <f t="shared" si="15"/>
        <v>402800</v>
      </c>
      <c r="J293" s="311">
        <v>218</v>
      </c>
      <c r="K293" s="306" t="s">
        <v>744</v>
      </c>
      <c r="L293" s="307" t="s">
        <v>67</v>
      </c>
      <c r="M293" s="308">
        <v>2</v>
      </c>
      <c r="N293" s="316" t="s">
        <v>686</v>
      </c>
      <c r="O293" s="119">
        <f t="shared" si="13"/>
        <v>0</v>
      </c>
    </row>
    <row r="294" spans="1:15" ht="17.25" thickBot="1" x14ac:dyDescent="0.3">
      <c r="A294" s="273">
        <v>216</v>
      </c>
      <c r="B294" s="132" t="s">
        <v>745</v>
      </c>
      <c r="C294" s="274" t="s">
        <v>67</v>
      </c>
      <c r="D294" s="273">
        <v>2</v>
      </c>
      <c r="E294" s="154">
        <v>563750</v>
      </c>
      <c r="F294" s="154">
        <f t="shared" si="14"/>
        <v>620125</v>
      </c>
      <c r="G294" s="134">
        <f t="shared" si="16"/>
        <v>1127500</v>
      </c>
      <c r="H294" s="275" t="s">
        <v>683</v>
      </c>
      <c r="I294" s="155">
        <f t="shared" si="15"/>
        <v>563800</v>
      </c>
      <c r="J294" s="311">
        <v>219</v>
      </c>
      <c r="K294" s="306" t="s">
        <v>745</v>
      </c>
      <c r="L294" s="307" t="s">
        <v>67</v>
      </c>
      <c r="M294" s="308">
        <v>2</v>
      </c>
      <c r="N294" s="316" t="s">
        <v>683</v>
      </c>
      <c r="O294" s="119">
        <f t="shared" si="13"/>
        <v>0</v>
      </c>
    </row>
    <row r="295" spans="1:15" ht="17.25" thickBot="1" x14ac:dyDescent="0.3">
      <c r="A295" s="273">
        <v>217</v>
      </c>
      <c r="B295" s="132" t="s">
        <v>746</v>
      </c>
      <c r="C295" s="274" t="s">
        <v>67</v>
      </c>
      <c r="D295" s="273">
        <v>2</v>
      </c>
      <c r="E295" s="154">
        <v>161150</v>
      </c>
      <c r="F295" s="154">
        <f t="shared" si="14"/>
        <v>177265</v>
      </c>
      <c r="G295" s="134">
        <f t="shared" si="16"/>
        <v>322300</v>
      </c>
      <c r="H295" s="275" t="s">
        <v>683</v>
      </c>
      <c r="I295" s="155">
        <f t="shared" si="15"/>
        <v>161200</v>
      </c>
      <c r="J295" s="311">
        <v>220</v>
      </c>
      <c r="K295" s="306" t="s">
        <v>746</v>
      </c>
      <c r="L295" s="307" t="s">
        <v>67</v>
      </c>
      <c r="M295" s="308">
        <v>2</v>
      </c>
      <c r="N295" s="316" t="s">
        <v>683</v>
      </c>
      <c r="O295" s="119">
        <f t="shared" si="13"/>
        <v>0</v>
      </c>
    </row>
    <row r="296" spans="1:15" ht="17.25" thickBot="1" x14ac:dyDescent="0.3">
      <c r="A296" s="273">
        <v>218</v>
      </c>
      <c r="B296" s="132" t="s">
        <v>747</v>
      </c>
      <c r="C296" s="273" t="s">
        <v>322</v>
      </c>
      <c r="D296" s="273">
        <v>2</v>
      </c>
      <c r="E296" s="154">
        <v>12884080.000000002</v>
      </c>
      <c r="F296" s="154">
        <f t="shared" si="14"/>
        <v>14172488.000000004</v>
      </c>
      <c r="G296" s="134">
        <f t="shared" si="16"/>
        <v>25768160.000000004</v>
      </c>
      <c r="H296" s="275" t="s">
        <v>686</v>
      </c>
      <c r="I296" s="155">
        <f t="shared" si="15"/>
        <v>12884100</v>
      </c>
      <c r="J296" s="311">
        <v>221</v>
      </c>
      <c r="K296" s="306" t="s">
        <v>747</v>
      </c>
      <c r="L296" s="308" t="s">
        <v>322</v>
      </c>
      <c r="M296" s="308">
        <v>2</v>
      </c>
      <c r="N296" s="316" t="s">
        <v>686</v>
      </c>
      <c r="O296" s="119">
        <f t="shared" si="13"/>
        <v>0</v>
      </c>
    </row>
    <row r="297" spans="1:15" ht="17.25" thickBot="1" x14ac:dyDescent="0.3">
      <c r="A297" s="273">
        <v>219</v>
      </c>
      <c r="B297" s="132" t="s">
        <v>748</v>
      </c>
      <c r="C297" s="274" t="s">
        <v>322</v>
      </c>
      <c r="D297" s="273">
        <v>2</v>
      </c>
      <c r="E297" s="154">
        <v>2898940.0000000005</v>
      </c>
      <c r="F297" s="154">
        <f t="shared" si="14"/>
        <v>3188834.0000000009</v>
      </c>
      <c r="G297" s="134">
        <f t="shared" si="16"/>
        <v>5797880.0000000009</v>
      </c>
      <c r="H297" s="275" t="s">
        <v>686</v>
      </c>
      <c r="I297" s="155">
        <f t="shared" si="15"/>
        <v>2899000</v>
      </c>
      <c r="J297" s="311">
        <v>222</v>
      </c>
      <c r="K297" s="306" t="s">
        <v>748</v>
      </c>
      <c r="L297" s="307" t="s">
        <v>322</v>
      </c>
      <c r="M297" s="308">
        <v>2</v>
      </c>
      <c r="N297" s="316" t="s">
        <v>686</v>
      </c>
      <c r="O297" s="119">
        <f t="shared" si="13"/>
        <v>0</v>
      </c>
    </row>
    <row r="298" spans="1:15" ht="17.25" thickBot="1" x14ac:dyDescent="0.3">
      <c r="A298" s="273">
        <v>220</v>
      </c>
      <c r="B298" s="132" t="s">
        <v>749</v>
      </c>
      <c r="C298" s="274" t="s">
        <v>322</v>
      </c>
      <c r="D298" s="273">
        <v>2</v>
      </c>
      <c r="E298" s="154">
        <v>4026330.0000000005</v>
      </c>
      <c r="F298" s="154">
        <f t="shared" si="14"/>
        <v>4428963.0000000009</v>
      </c>
      <c r="G298" s="134">
        <f t="shared" si="16"/>
        <v>8052660.0000000009</v>
      </c>
      <c r="H298" s="275" t="s">
        <v>686</v>
      </c>
      <c r="I298" s="155">
        <f t="shared" si="15"/>
        <v>4026400</v>
      </c>
      <c r="J298" s="311">
        <v>223</v>
      </c>
      <c r="K298" s="306" t="s">
        <v>749</v>
      </c>
      <c r="L298" s="307" t="s">
        <v>322</v>
      </c>
      <c r="M298" s="308">
        <v>2</v>
      </c>
      <c r="N298" s="316" t="s">
        <v>686</v>
      </c>
      <c r="O298" s="119">
        <f t="shared" si="13"/>
        <v>0</v>
      </c>
    </row>
    <row r="299" spans="1:15" ht="17.25" thickBot="1" x14ac:dyDescent="0.3">
      <c r="A299" s="273">
        <v>221</v>
      </c>
      <c r="B299" s="132" t="s">
        <v>750</v>
      </c>
      <c r="C299" s="274" t="s">
        <v>322</v>
      </c>
      <c r="D299" s="273">
        <v>2</v>
      </c>
      <c r="E299" s="154">
        <v>3221020.0000000005</v>
      </c>
      <c r="F299" s="154">
        <f t="shared" si="14"/>
        <v>3543122.0000000009</v>
      </c>
      <c r="G299" s="134">
        <f t="shared" si="16"/>
        <v>6442040.0000000009</v>
      </c>
      <c r="H299" s="275" t="s">
        <v>686</v>
      </c>
      <c r="I299" s="155">
        <f t="shared" si="15"/>
        <v>3221100</v>
      </c>
      <c r="J299" s="311">
        <v>224</v>
      </c>
      <c r="K299" s="306" t="s">
        <v>750</v>
      </c>
      <c r="L299" s="307" t="s">
        <v>322</v>
      </c>
      <c r="M299" s="308">
        <v>2</v>
      </c>
      <c r="N299" s="316" t="s">
        <v>686</v>
      </c>
      <c r="O299" s="119">
        <f t="shared" si="13"/>
        <v>0</v>
      </c>
    </row>
    <row r="300" spans="1:15" ht="17.25" thickBot="1" x14ac:dyDescent="0.3">
      <c r="A300" s="273">
        <v>222</v>
      </c>
      <c r="B300" s="132" t="s">
        <v>751</v>
      </c>
      <c r="C300" s="273" t="s">
        <v>322</v>
      </c>
      <c r="D300" s="273">
        <v>2</v>
      </c>
      <c r="E300" s="154">
        <v>3221020.0000000005</v>
      </c>
      <c r="F300" s="154">
        <f t="shared" si="14"/>
        <v>3543122.0000000009</v>
      </c>
      <c r="G300" s="134">
        <f t="shared" si="16"/>
        <v>6442040.0000000009</v>
      </c>
      <c r="H300" s="275" t="s">
        <v>686</v>
      </c>
      <c r="I300" s="155">
        <f t="shared" si="15"/>
        <v>3221100</v>
      </c>
      <c r="J300" s="311">
        <v>225</v>
      </c>
      <c r="K300" s="306" t="s">
        <v>751</v>
      </c>
      <c r="L300" s="308" t="s">
        <v>322</v>
      </c>
      <c r="M300" s="308">
        <v>2</v>
      </c>
      <c r="N300" s="316" t="s">
        <v>686</v>
      </c>
      <c r="O300" s="119">
        <f t="shared" si="13"/>
        <v>0</v>
      </c>
    </row>
    <row r="301" spans="1:15" ht="17.25" thickBot="1" x14ac:dyDescent="0.3">
      <c r="A301" s="273">
        <v>223</v>
      </c>
      <c r="B301" s="132" t="s">
        <v>752</v>
      </c>
      <c r="C301" s="274" t="s">
        <v>322</v>
      </c>
      <c r="D301" s="273">
        <v>2</v>
      </c>
      <c r="E301" s="154">
        <v>3221020.0000000005</v>
      </c>
      <c r="F301" s="154">
        <f t="shared" si="14"/>
        <v>3543122.0000000009</v>
      </c>
      <c r="G301" s="134">
        <f t="shared" si="16"/>
        <v>6442040.0000000009</v>
      </c>
      <c r="H301" s="275" t="s">
        <v>686</v>
      </c>
      <c r="I301" s="155">
        <f t="shared" si="15"/>
        <v>3221100</v>
      </c>
      <c r="J301" s="311">
        <v>226</v>
      </c>
      <c r="K301" s="306" t="s">
        <v>752</v>
      </c>
      <c r="L301" s="307" t="s">
        <v>322</v>
      </c>
      <c r="M301" s="308">
        <v>2</v>
      </c>
      <c r="N301" s="316" t="s">
        <v>686</v>
      </c>
      <c r="O301" s="119">
        <f t="shared" si="13"/>
        <v>0</v>
      </c>
    </row>
    <row r="302" spans="1:15" ht="17.25" thickBot="1" x14ac:dyDescent="0.3">
      <c r="A302" s="273">
        <v>224</v>
      </c>
      <c r="B302" s="132" t="s">
        <v>753</v>
      </c>
      <c r="C302" s="274" t="s">
        <v>322</v>
      </c>
      <c r="D302" s="273">
        <v>2</v>
      </c>
      <c r="E302" s="154">
        <v>3221020.0000000005</v>
      </c>
      <c r="F302" s="154">
        <f t="shared" si="14"/>
        <v>3543122.0000000009</v>
      </c>
      <c r="G302" s="134">
        <f t="shared" si="16"/>
        <v>6442040.0000000009</v>
      </c>
      <c r="H302" s="275" t="s">
        <v>686</v>
      </c>
      <c r="I302" s="155">
        <f t="shared" si="15"/>
        <v>3221100</v>
      </c>
      <c r="J302" s="311">
        <v>227</v>
      </c>
      <c r="K302" s="306" t="s">
        <v>753</v>
      </c>
      <c r="L302" s="307" t="s">
        <v>322</v>
      </c>
      <c r="M302" s="308">
        <v>2</v>
      </c>
      <c r="N302" s="316" t="s">
        <v>686</v>
      </c>
      <c r="O302" s="119">
        <f t="shared" si="13"/>
        <v>0</v>
      </c>
    </row>
    <row r="303" spans="1:15" ht="17.25" thickBot="1" x14ac:dyDescent="0.3">
      <c r="A303" s="273">
        <v>225</v>
      </c>
      <c r="B303" s="132" t="s">
        <v>754</v>
      </c>
      <c r="C303" s="273" t="s">
        <v>322</v>
      </c>
      <c r="D303" s="273">
        <v>2</v>
      </c>
      <c r="E303" s="154">
        <v>3221020.0000000005</v>
      </c>
      <c r="F303" s="154">
        <f t="shared" si="14"/>
        <v>3543122.0000000009</v>
      </c>
      <c r="G303" s="134">
        <f t="shared" si="16"/>
        <v>6442040.0000000009</v>
      </c>
      <c r="H303" s="275" t="s">
        <v>686</v>
      </c>
      <c r="I303" s="155">
        <f t="shared" si="15"/>
        <v>3221100</v>
      </c>
      <c r="J303" s="311">
        <v>228</v>
      </c>
      <c r="K303" s="306" t="s">
        <v>754</v>
      </c>
      <c r="L303" s="308" t="s">
        <v>322</v>
      </c>
      <c r="M303" s="308">
        <v>2</v>
      </c>
      <c r="N303" s="316" t="s">
        <v>686</v>
      </c>
      <c r="O303" s="119">
        <f t="shared" si="13"/>
        <v>0</v>
      </c>
    </row>
    <row r="304" spans="1:15" ht="35.25" customHeight="1" thickBot="1" x14ac:dyDescent="0.3">
      <c r="A304" s="273">
        <v>226</v>
      </c>
      <c r="B304" s="160" t="s">
        <v>755</v>
      </c>
      <c r="C304" s="273" t="s">
        <v>543</v>
      </c>
      <c r="D304" s="273">
        <v>2</v>
      </c>
      <c r="E304" s="154">
        <v>3221020.0000000005</v>
      </c>
      <c r="F304" s="154">
        <f t="shared" si="14"/>
        <v>3543122.0000000009</v>
      </c>
      <c r="G304" s="134">
        <f t="shared" si="16"/>
        <v>6442040.0000000009</v>
      </c>
      <c r="H304" s="275" t="s">
        <v>693</v>
      </c>
      <c r="I304" s="155">
        <f t="shared" si="15"/>
        <v>3221100</v>
      </c>
      <c r="J304" s="311">
        <v>229</v>
      </c>
      <c r="K304" s="317" t="s">
        <v>755</v>
      </c>
      <c r="L304" s="308" t="s">
        <v>543</v>
      </c>
      <c r="M304" s="308">
        <v>2</v>
      </c>
      <c r="N304" s="306" t="s">
        <v>693</v>
      </c>
      <c r="O304" s="119">
        <f t="shared" si="13"/>
        <v>0</v>
      </c>
    </row>
    <row r="305" spans="1:15" ht="33" customHeight="1" thickBot="1" x14ac:dyDescent="0.3">
      <c r="A305" s="273">
        <v>227</v>
      </c>
      <c r="B305" s="160" t="s">
        <v>756</v>
      </c>
      <c r="C305" s="273" t="s">
        <v>543</v>
      </c>
      <c r="D305" s="273">
        <v>2</v>
      </c>
      <c r="E305" s="154">
        <v>3221020.0000000005</v>
      </c>
      <c r="F305" s="154">
        <f t="shared" si="14"/>
        <v>3543122.0000000009</v>
      </c>
      <c r="G305" s="134">
        <f t="shared" si="16"/>
        <v>6442040.0000000009</v>
      </c>
      <c r="H305" s="275" t="s">
        <v>693</v>
      </c>
      <c r="I305" s="155">
        <f t="shared" si="15"/>
        <v>3221100</v>
      </c>
      <c r="J305" s="311">
        <v>230</v>
      </c>
      <c r="K305" s="317" t="s">
        <v>756</v>
      </c>
      <c r="L305" s="308" t="s">
        <v>543</v>
      </c>
      <c r="M305" s="308">
        <v>2</v>
      </c>
      <c r="N305" s="306" t="s">
        <v>693</v>
      </c>
      <c r="O305" s="119">
        <f t="shared" si="13"/>
        <v>0</v>
      </c>
    </row>
    <row r="306" spans="1:15" ht="28.5" customHeight="1" thickBot="1" x14ac:dyDescent="0.3">
      <c r="A306" s="273">
        <v>228</v>
      </c>
      <c r="B306" s="160" t="s">
        <v>757</v>
      </c>
      <c r="C306" s="273" t="s">
        <v>543</v>
      </c>
      <c r="D306" s="273">
        <v>2</v>
      </c>
      <c r="E306" s="154">
        <v>3221020.0000000005</v>
      </c>
      <c r="F306" s="154">
        <f t="shared" si="14"/>
        <v>3543122.0000000009</v>
      </c>
      <c r="G306" s="134">
        <f t="shared" si="16"/>
        <v>6442040.0000000009</v>
      </c>
      <c r="H306" s="275" t="s">
        <v>693</v>
      </c>
      <c r="I306" s="155">
        <f t="shared" si="15"/>
        <v>3221100</v>
      </c>
      <c r="J306" s="311">
        <v>231</v>
      </c>
      <c r="K306" s="317" t="s">
        <v>757</v>
      </c>
      <c r="L306" s="308" t="s">
        <v>543</v>
      </c>
      <c r="M306" s="308">
        <v>2</v>
      </c>
      <c r="N306" s="306" t="s">
        <v>693</v>
      </c>
      <c r="O306" s="119">
        <f t="shared" si="13"/>
        <v>0</v>
      </c>
    </row>
    <row r="307" spans="1:15" ht="30.75" customHeight="1" thickBot="1" x14ac:dyDescent="0.3">
      <c r="A307" s="273">
        <v>229</v>
      </c>
      <c r="B307" s="160" t="s">
        <v>758</v>
      </c>
      <c r="C307" s="273" t="s">
        <v>543</v>
      </c>
      <c r="D307" s="273">
        <v>2</v>
      </c>
      <c r="E307" s="154">
        <v>3221020.0000000005</v>
      </c>
      <c r="F307" s="154">
        <f t="shared" si="14"/>
        <v>3543122.0000000009</v>
      </c>
      <c r="G307" s="134">
        <f t="shared" si="16"/>
        <v>6442040.0000000009</v>
      </c>
      <c r="H307" s="275" t="s">
        <v>693</v>
      </c>
      <c r="I307" s="155">
        <f t="shared" si="15"/>
        <v>3221100</v>
      </c>
      <c r="J307" s="311">
        <v>232</v>
      </c>
      <c r="K307" s="317" t="s">
        <v>758</v>
      </c>
      <c r="L307" s="308" t="s">
        <v>543</v>
      </c>
      <c r="M307" s="308">
        <v>2</v>
      </c>
      <c r="N307" s="306" t="s">
        <v>693</v>
      </c>
      <c r="O307" s="119">
        <f t="shared" si="13"/>
        <v>0</v>
      </c>
    </row>
    <row r="308" spans="1:15" ht="34.5" customHeight="1" thickBot="1" x14ac:dyDescent="0.3">
      <c r="A308" s="273">
        <v>230</v>
      </c>
      <c r="B308" s="160" t="s">
        <v>759</v>
      </c>
      <c r="C308" s="273" t="s">
        <v>543</v>
      </c>
      <c r="D308" s="273">
        <v>2</v>
      </c>
      <c r="E308" s="154">
        <v>3221020.0000000005</v>
      </c>
      <c r="F308" s="154">
        <f t="shared" si="14"/>
        <v>3543122.0000000009</v>
      </c>
      <c r="G308" s="134">
        <f t="shared" si="16"/>
        <v>6442040.0000000009</v>
      </c>
      <c r="H308" s="275" t="s">
        <v>693</v>
      </c>
      <c r="I308" s="155">
        <f t="shared" si="15"/>
        <v>3221100</v>
      </c>
      <c r="J308" s="311">
        <v>233</v>
      </c>
      <c r="K308" s="317" t="s">
        <v>759</v>
      </c>
      <c r="L308" s="308" t="s">
        <v>543</v>
      </c>
      <c r="M308" s="308">
        <v>2</v>
      </c>
      <c r="N308" s="306" t="s">
        <v>693</v>
      </c>
      <c r="O308" s="119">
        <f t="shared" si="13"/>
        <v>0</v>
      </c>
    </row>
    <row r="309" spans="1:15" ht="32.25" customHeight="1" thickBot="1" x14ac:dyDescent="0.3">
      <c r="A309" s="273">
        <v>231</v>
      </c>
      <c r="B309" s="160" t="s">
        <v>760</v>
      </c>
      <c r="C309" s="273" t="s">
        <v>543</v>
      </c>
      <c r="D309" s="273">
        <v>2</v>
      </c>
      <c r="E309" s="154">
        <v>3221020.0000000005</v>
      </c>
      <c r="F309" s="154">
        <f t="shared" si="14"/>
        <v>3543122.0000000009</v>
      </c>
      <c r="G309" s="134">
        <f t="shared" si="16"/>
        <v>6442040.0000000009</v>
      </c>
      <c r="H309" s="275" t="s">
        <v>693</v>
      </c>
      <c r="I309" s="155">
        <f t="shared" si="15"/>
        <v>3221100</v>
      </c>
      <c r="J309" s="311">
        <v>234</v>
      </c>
      <c r="K309" s="317" t="s">
        <v>760</v>
      </c>
      <c r="L309" s="308" t="s">
        <v>543</v>
      </c>
      <c r="M309" s="308">
        <v>2</v>
      </c>
      <c r="N309" s="306" t="s">
        <v>693</v>
      </c>
      <c r="O309" s="119">
        <f t="shared" si="13"/>
        <v>0</v>
      </c>
    </row>
    <row r="310" spans="1:15" ht="39" customHeight="1" thickBot="1" x14ac:dyDescent="0.3">
      <c r="A310" s="273">
        <v>232</v>
      </c>
      <c r="B310" s="160" t="s">
        <v>761</v>
      </c>
      <c r="C310" s="273" t="s">
        <v>543</v>
      </c>
      <c r="D310" s="273">
        <v>2</v>
      </c>
      <c r="E310" s="154">
        <v>3221020.0000000005</v>
      </c>
      <c r="F310" s="154">
        <f t="shared" si="14"/>
        <v>3543122.0000000009</v>
      </c>
      <c r="G310" s="134">
        <f t="shared" si="16"/>
        <v>6442040.0000000009</v>
      </c>
      <c r="H310" s="275" t="s">
        <v>693</v>
      </c>
      <c r="I310" s="155">
        <f t="shared" si="15"/>
        <v>3221100</v>
      </c>
      <c r="J310" s="311">
        <v>235</v>
      </c>
      <c r="K310" s="317" t="s">
        <v>761</v>
      </c>
      <c r="L310" s="308" t="s">
        <v>543</v>
      </c>
      <c r="M310" s="308">
        <v>2</v>
      </c>
      <c r="N310" s="306" t="s">
        <v>693</v>
      </c>
      <c r="O310" s="119">
        <f t="shared" ref="O310:O373" si="17">D310-M310</f>
        <v>0</v>
      </c>
    </row>
    <row r="311" spans="1:15" ht="38.25" customHeight="1" thickBot="1" x14ac:dyDescent="0.3">
      <c r="A311" s="273">
        <v>233</v>
      </c>
      <c r="B311" s="160" t="s">
        <v>762</v>
      </c>
      <c r="C311" s="273" t="s">
        <v>543</v>
      </c>
      <c r="D311" s="273">
        <v>2</v>
      </c>
      <c r="E311" s="154">
        <v>3221020.0000000005</v>
      </c>
      <c r="F311" s="154">
        <f t="shared" si="14"/>
        <v>3543122.0000000009</v>
      </c>
      <c r="G311" s="134">
        <f t="shared" si="16"/>
        <v>6442040.0000000009</v>
      </c>
      <c r="H311" s="275" t="s">
        <v>693</v>
      </c>
      <c r="I311" s="155">
        <f t="shared" si="15"/>
        <v>3221100</v>
      </c>
      <c r="J311" s="311">
        <v>236</v>
      </c>
      <c r="K311" s="317" t="s">
        <v>762</v>
      </c>
      <c r="L311" s="308" t="s">
        <v>543</v>
      </c>
      <c r="M311" s="308">
        <v>2</v>
      </c>
      <c r="N311" s="306" t="s">
        <v>693</v>
      </c>
      <c r="O311" s="119">
        <f t="shared" si="17"/>
        <v>0</v>
      </c>
    </row>
    <row r="312" spans="1:15" ht="17.25" thickBot="1" x14ac:dyDescent="0.3">
      <c r="A312" s="273">
        <v>234</v>
      </c>
      <c r="B312" s="132" t="s">
        <v>763</v>
      </c>
      <c r="C312" s="273" t="s">
        <v>322</v>
      </c>
      <c r="D312" s="273">
        <v>2</v>
      </c>
      <c r="E312" s="154">
        <v>5636840</v>
      </c>
      <c r="F312" s="154">
        <f t="shared" si="14"/>
        <v>6200524.0000000009</v>
      </c>
      <c r="G312" s="134">
        <f t="shared" si="16"/>
        <v>11273680</v>
      </c>
      <c r="H312" s="275" t="s">
        <v>686</v>
      </c>
      <c r="I312" s="155">
        <f t="shared" si="15"/>
        <v>5636900</v>
      </c>
      <c r="J312" s="311">
        <v>237</v>
      </c>
      <c r="K312" s="306" t="s">
        <v>763</v>
      </c>
      <c r="L312" s="308" t="s">
        <v>322</v>
      </c>
      <c r="M312" s="308">
        <v>2</v>
      </c>
      <c r="N312" s="316" t="s">
        <v>686</v>
      </c>
      <c r="O312" s="119">
        <f t="shared" si="17"/>
        <v>0</v>
      </c>
    </row>
    <row r="313" spans="1:15" ht="17.25" thickBot="1" x14ac:dyDescent="0.3">
      <c r="A313" s="273">
        <v>235</v>
      </c>
      <c r="B313" s="132" t="s">
        <v>764</v>
      </c>
      <c r="C313" s="274" t="s">
        <v>322</v>
      </c>
      <c r="D313" s="273">
        <v>2</v>
      </c>
      <c r="E313" s="154">
        <v>7569430.0000000009</v>
      </c>
      <c r="F313" s="154">
        <f t="shared" si="14"/>
        <v>8326373.0000000019</v>
      </c>
      <c r="G313" s="134">
        <f t="shared" si="16"/>
        <v>15138860.000000002</v>
      </c>
      <c r="H313" s="275" t="s">
        <v>686</v>
      </c>
      <c r="I313" s="155">
        <f t="shared" si="15"/>
        <v>7569500</v>
      </c>
      <c r="J313" s="311">
        <v>238</v>
      </c>
      <c r="K313" s="306" t="s">
        <v>764</v>
      </c>
      <c r="L313" s="307" t="s">
        <v>322</v>
      </c>
      <c r="M313" s="308">
        <v>2</v>
      </c>
      <c r="N313" s="316" t="s">
        <v>686</v>
      </c>
      <c r="O313" s="119">
        <f t="shared" si="17"/>
        <v>0</v>
      </c>
    </row>
    <row r="314" spans="1:15" ht="17.25" thickBot="1" x14ac:dyDescent="0.3">
      <c r="A314" s="273">
        <v>236</v>
      </c>
      <c r="B314" s="132" t="s">
        <v>765</v>
      </c>
      <c r="C314" s="274" t="s">
        <v>322</v>
      </c>
      <c r="D314" s="273">
        <v>2</v>
      </c>
      <c r="E314" s="154">
        <v>4026330.0000000005</v>
      </c>
      <c r="F314" s="154">
        <f t="shared" si="14"/>
        <v>4428963.0000000009</v>
      </c>
      <c r="G314" s="134">
        <f t="shared" si="16"/>
        <v>8052660.0000000009</v>
      </c>
      <c r="H314" s="275" t="s">
        <v>686</v>
      </c>
      <c r="I314" s="155">
        <f t="shared" si="15"/>
        <v>4026400</v>
      </c>
      <c r="J314" s="311">
        <v>239</v>
      </c>
      <c r="K314" s="306" t="s">
        <v>765</v>
      </c>
      <c r="L314" s="307" t="s">
        <v>322</v>
      </c>
      <c r="M314" s="308">
        <v>2</v>
      </c>
      <c r="N314" s="316" t="s">
        <v>686</v>
      </c>
      <c r="O314" s="119">
        <f t="shared" si="17"/>
        <v>0</v>
      </c>
    </row>
    <row r="315" spans="1:15" ht="17.25" thickBot="1" x14ac:dyDescent="0.3">
      <c r="A315" s="273">
        <v>237</v>
      </c>
      <c r="B315" s="132" t="s">
        <v>766</v>
      </c>
      <c r="C315" s="273" t="s">
        <v>322</v>
      </c>
      <c r="D315" s="273">
        <v>2</v>
      </c>
      <c r="E315" s="154">
        <v>4026330.0000000005</v>
      </c>
      <c r="F315" s="154">
        <f t="shared" si="14"/>
        <v>4428963.0000000009</v>
      </c>
      <c r="G315" s="134">
        <f t="shared" si="16"/>
        <v>8052660.0000000009</v>
      </c>
      <c r="H315" s="275" t="s">
        <v>680</v>
      </c>
      <c r="I315" s="155">
        <f t="shared" si="15"/>
        <v>4026400</v>
      </c>
      <c r="J315" s="311">
        <v>240</v>
      </c>
      <c r="K315" s="306" t="s">
        <v>766</v>
      </c>
      <c r="L315" s="308" t="s">
        <v>322</v>
      </c>
      <c r="M315" s="308">
        <v>2</v>
      </c>
      <c r="N315" s="316" t="s">
        <v>680</v>
      </c>
      <c r="O315" s="119">
        <f t="shared" si="17"/>
        <v>0</v>
      </c>
    </row>
    <row r="316" spans="1:15" ht="17.25" thickBot="1" x14ac:dyDescent="0.3">
      <c r="A316" s="273">
        <v>238</v>
      </c>
      <c r="B316" s="132" t="s">
        <v>767</v>
      </c>
      <c r="C316" s="273" t="s">
        <v>322</v>
      </c>
      <c r="D316" s="273">
        <v>2</v>
      </c>
      <c r="E316" s="154">
        <v>3140500.0000000005</v>
      </c>
      <c r="F316" s="154">
        <f t="shared" si="14"/>
        <v>3454550.0000000009</v>
      </c>
      <c r="G316" s="134">
        <f t="shared" si="16"/>
        <v>6281000.0000000009</v>
      </c>
      <c r="H316" s="275" t="s">
        <v>680</v>
      </c>
      <c r="I316" s="155">
        <f t="shared" si="15"/>
        <v>3140500</v>
      </c>
      <c r="J316" s="311">
        <v>241</v>
      </c>
      <c r="K316" s="306" t="s">
        <v>767</v>
      </c>
      <c r="L316" s="308" t="s">
        <v>322</v>
      </c>
      <c r="M316" s="308">
        <v>2</v>
      </c>
      <c r="N316" s="316" t="s">
        <v>680</v>
      </c>
      <c r="O316" s="119">
        <f t="shared" si="17"/>
        <v>0</v>
      </c>
    </row>
    <row r="317" spans="1:15" ht="17.25" thickBot="1" x14ac:dyDescent="0.3">
      <c r="A317" s="273">
        <v>239</v>
      </c>
      <c r="B317" s="132" t="s">
        <v>768</v>
      </c>
      <c r="C317" s="274" t="s">
        <v>322</v>
      </c>
      <c r="D317" s="273">
        <v>2</v>
      </c>
      <c r="E317" s="154">
        <v>10468370</v>
      </c>
      <c r="F317" s="154">
        <f t="shared" si="14"/>
        <v>11515207</v>
      </c>
      <c r="G317" s="134">
        <f t="shared" si="16"/>
        <v>20936740</v>
      </c>
      <c r="H317" s="275" t="s">
        <v>680</v>
      </c>
      <c r="I317" s="155">
        <f t="shared" si="15"/>
        <v>10468400</v>
      </c>
      <c r="J317" s="311">
        <v>242</v>
      </c>
      <c r="K317" s="306" t="s">
        <v>768</v>
      </c>
      <c r="L317" s="307" t="s">
        <v>322</v>
      </c>
      <c r="M317" s="308">
        <v>2</v>
      </c>
      <c r="N317" s="316" t="s">
        <v>680</v>
      </c>
      <c r="O317" s="119">
        <f t="shared" si="17"/>
        <v>0</v>
      </c>
    </row>
    <row r="318" spans="1:15" ht="17.25" thickBot="1" x14ac:dyDescent="0.3">
      <c r="A318" s="273">
        <v>240</v>
      </c>
      <c r="B318" s="132" t="s">
        <v>769</v>
      </c>
      <c r="C318" s="273" t="s">
        <v>322</v>
      </c>
      <c r="D318" s="273">
        <v>2</v>
      </c>
      <c r="E318" s="154">
        <v>4751010</v>
      </c>
      <c r="F318" s="154">
        <f t="shared" si="14"/>
        <v>5226111</v>
      </c>
      <c r="G318" s="134">
        <f t="shared" si="16"/>
        <v>9502020</v>
      </c>
      <c r="H318" s="275" t="s">
        <v>680</v>
      </c>
      <c r="I318" s="155">
        <f t="shared" si="15"/>
        <v>4751100</v>
      </c>
      <c r="J318" s="311">
        <v>243</v>
      </c>
      <c r="K318" s="306" t="s">
        <v>769</v>
      </c>
      <c r="L318" s="308" t="s">
        <v>322</v>
      </c>
      <c r="M318" s="308">
        <v>2</v>
      </c>
      <c r="N318" s="316" t="s">
        <v>680</v>
      </c>
      <c r="O318" s="119">
        <f t="shared" si="17"/>
        <v>0</v>
      </c>
    </row>
    <row r="319" spans="1:15" ht="17.25" thickBot="1" x14ac:dyDescent="0.3">
      <c r="A319" s="273">
        <v>241</v>
      </c>
      <c r="B319" s="132" t="s">
        <v>770</v>
      </c>
      <c r="C319" s="273" t="s">
        <v>322</v>
      </c>
      <c r="D319" s="273">
        <v>2</v>
      </c>
      <c r="E319" s="154">
        <v>4589970</v>
      </c>
      <c r="F319" s="154">
        <f t="shared" si="14"/>
        <v>5048967</v>
      </c>
      <c r="G319" s="134">
        <f t="shared" si="16"/>
        <v>9179940</v>
      </c>
      <c r="H319" s="275" t="s">
        <v>680</v>
      </c>
      <c r="I319" s="155">
        <f t="shared" si="15"/>
        <v>4590000</v>
      </c>
      <c r="J319" s="311">
        <v>244</v>
      </c>
      <c r="K319" s="306" t="s">
        <v>770</v>
      </c>
      <c r="L319" s="308" t="s">
        <v>322</v>
      </c>
      <c r="M319" s="308">
        <v>2</v>
      </c>
      <c r="N319" s="316" t="s">
        <v>680</v>
      </c>
      <c r="O319" s="119">
        <f t="shared" si="17"/>
        <v>0</v>
      </c>
    </row>
    <row r="320" spans="1:15" ht="17.25" thickBot="1" x14ac:dyDescent="0.3">
      <c r="A320" s="273">
        <v>242</v>
      </c>
      <c r="B320" s="132" t="s">
        <v>771</v>
      </c>
      <c r="C320" s="273" t="s">
        <v>772</v>
      </c>
      <c r="D320" s="273">
        <v>4</v>
      </c>
      <c r="E320" s="154">
        <v>1610510.0000000002</v>
      </c>
      <c r="F320" s="154">
        <f t="shared" ref="F320:F375" si="18">E320*110%</f>
        <v>1771561.0000000005</v>
      </c>
      <c r="G320" s="134">
        <f t="shared" si="16"/>
        <v>6442040.0000000009</v>
      </c>
      <c r="H320" s="275" t="s">
        <v>773</v>
      </c>
      <c r="I320" s="155">
        <f t="shared" ref="I320:I375" si="19">ROUNDUP(E320,-2)</f>
        <v>1610600</v>
      </c>
      <c r="J320" s="311">
        <v>245</v>
      </c>
      <c r="K320" s="306" t="s">
        <v>771</v>
      </c>
      <c r="L320" s="308" t="s">
        <v>772</v>
      </c>
      <c r="M320" s="308">
        <v>4</v>
      </c>
      <c r="N320" s="316" t="s">
        <v>773</v>
      </c>
      <c r="O320" s="119">
        <f t="shared" si="17"/>
        <v>0</v>
      </c>
    </row>
    <row r="321" spans="1:15" ht="17.25" thickBot="1" x14ac:dyDescent="0.3">
      <c r="A321" s="273">
        <v>243</v>
      </c>
      <c r="B321" s="132" t="s">
        <v>774</v>
      </c>
      <c r="C321" s="274" t="s">
        <v>322</v>
      </c>
      <c r="D321" s="273">
        <v>2</v>
      </c>
      <c r="E321" s="154">
        <v>7649950.0000000009</v>
      </c>
      <c r="F321" s="154">
        <f t="shared" si="18"/>
        <v>8414945.0000000019</v>
      </c>
      <c r="G321" s="134">
        <f t="shared" si="16"/>
        <v>15299900.000000002</v>
      </c>
      <c r="H321" s="275" t="s">
        <v>680</v>
      </c>
      <c r="I321" s="155">
        <f t="shared" si="19"/>
        <v>7650000</v>
      </c>
      <c r="J321" s="311">
        <v>246</v>
      </c>
      <c r="K321" s="306" t="s">
        <v>774</v>
      </c>
      <c r="L321" s="307" t="s">
        <v>322</v>
      </c>
      <c r="M321" s="308">
        <v>2</v>
      </c>
      <c r="N321" s="316" t="s">
        <v>680</v>
      </c>
      <c r="O321" s="119">
        <f t="shared" si="17"/>
        <v>0</v>
      </c>
    </row>
    <row r="322" spans="1:15" ht="17.25" thickBot="1" x14ac:dyDescent="0.3">
      <c r="A322" s="273">
        <v>244</v>
      </c>
      <c r="B322" s="132" t="s">
        <v>775</v>
      </c>
      <c r="C322" s="274" t="s">
        <v>322</v>
      </c>
      <c r="D322" s="273">
        <v>2</v>
      </c>
      <c r="E322" s="154">
        <v>2415820</v>
      </c>
      <c r="F322" s="154">
        <f t="shared" si="18"/>
        <v>2657402</v>
      </c>
      <c r="G322" s="134">
        <f t="shared" si="16"/>
        <v>4831640</v>
      </c>
      <c r="H322" s="275" t="s">
        <v>680</v>
      </c>
      <c r="I322" s="155">
        <f t="shared" si="19"/>
        <v>2415900</v>
      </c>
      <c r="J322" s="311">
        <v>247</v>
      </c>
      <c r="K322" s="306" t="s">
        <v>775</v>
      </c>
      <c r="L322" s="307" t="s">
        <v>322</v>
      </c>
      <c r="M322" s="308">
        <v>2</v>
      </c>
      <c r="N322" s="316" t="s">
        <v>680</v>
      </c>
      <c r="O322" s="119">
        <f t="shared" si="17"/>
        <v>0</v>
      </c>
    </row>
    <row r="323" spans="1:15" ht="17.25" thickBot="1" x14ac:dyDescent="0.3">
      <c r="A323" s="273">
        <v>245</v>
      </c>
      <c r="B323" s="132" t="s">
        <v>776</v>
      </c>
      <c r="C323" s="274" t="s">
        <v>322</v>
      </c>
      <c r="D323" s="273">
        <v>2</v>
      </c>
      <c r="E323" s="154">
        <v>2415820</v>
      </c>
      <c r="F323" s="154">
        <f t="shared" si="18"/>
        <v>2657402</v>
      </c>
      <c r="G323" s="134">
        <f t="shared" si="16"/>
        <v>4831640</v>
      </c>
      <c r="H323" s="275" t="s">
        <v>680</v>
      </c>
      <c r="I323" s="155">
        <f t="shared" si="19"/>
        <v>2415900</v>
      </c>
      <c r="J323" s="311">
        <v>248</v>
      </c>
      <c r="K323" s="306" t="s">
        <v>776</v>
      </c>
      <c r="L323" s="307" t="s">
        <v>322</v>
      </c>
      <c r="M323" s="308">
        <v>2</v>
      </c>
      <c r="N323" s="316" t="s">
        <v>680</v>
      </c>
      <c r="O323" s="119">
        <f t="shared" si="17"/>
        <v>0</v>
      </c>
    </row>
    <row r="324" spans="1:15" ht="45.75" customHeight="1" thickBot="1" x14ac:dyDescent="0.3">
      <c r="A324" s="273">
        <v>246</v>
      </c>
      <c r="B324" s="132" t="s">
        <v>777</v>
      </c>
      <c r="C324" s="274" t="s">
        <v>322</v>
      </c>
      <c r="D324" s="273">
        <v>4</v>
      </c>
      <c r="E324" s="154">
        <v>1916530.0000000002</v>
      </c>
      <c r="F324" s="154">
        <f t="shared" si="18"/>
        <v>2108183.0000000005</v>
      </c>
      <c r="G324" s="134">
        <f t="shared" si="16"/>
        <v>7666120.0000000009</v>
      </c>
      <c r="H324" s="275" t="s">
        <v>778</v>
      </c>
      <c r="I324" s="155">
        <f t="shared" si="19"/>
        <v>1916600</v>
      </c>
      <c r="J324" s="311">
        <v>249</v>
      </c>
      <c r="K324" s="306" t="s">
        <v>777</v>
      </c>
      <c r="L324" s="307" t="s">
        <v>322</v>
      </c>
      <c r="M324" s="308">
        <v>4</v>
      </c>
      <c r="N324" s="306" t="s">
        <v>778</v>
      </c>
      <c r="O324" s="119">
        <f t="shared" si="17"/>
        <v>0</v>
      </c>
    </row>
    <row r="325" spans="1:15" ht="39.75" customHeight="1" thickBot="1" x14ac:dyDescent="0.3">
      <c r="A325" s="273">
        <v>247</v>
      </c>
      <c r="B325" s="132" t="s">
        <v>779</v>
      </c>
      <c r="C325" s="274" t="s">
        <v>322</v>
      </c>
      <c r="D325" s="273">
        <v>4</v>
      </c>
      <c r="E325" s="154">
        <v>1916530.0000000002</v>
      </c>
      <c r="F325" s="154">
        <f t="shared" si="18"/>
        <v>2108183.0000000005</v>
      </c>
      <c r="G325" s="134">
        <f t="shared" si="16"/>
        <v>7666120.0000000009</v>
      </c>
      <c r="H325" s="275" t="s">
        <v>778</v>
      </c>
      <c r="I325" s="155">
        <f t="shared" si="19"/>
        <v>1916600</v>
      </c>
      <c r="J325" s="311">
        <v>250</v>
      </c>
      <c r="K325" s="306" t="s">
        <v>779</v>
      </c>
      <c r="L325" s="307" t="s">
        <v>322</v>
      </c>
      <c r="M325" s="308">
        <v>4</v>
      </c>
      <c r="N325" s="306" t="s">
        <v>778</v>
      </c>
      <c r="O325" s="119">
        <f t="shared" si="17"/>
        <v>0</v>
      </c>
    </row>
    <row r="326" spans="1:15" ht="17.25" thickBot="1" x14ac:dyDescent="0.3">
      <c r="A326" s="273">
        <v>248</v>
      </c>
      <c r="B326" s="132" t="s">
        <v>780</v>
      </c>
      <c r="C326" s="273" t="s">
        <v>322</v>
      </c>
      <c r="D326" s="273">
        <v>2</v>
      </c>
      <c r="E326" s="154">
        <v>885830.00000000012</v>
      </c>
      <c r="F326" s="154">
        <f t="shared" si="18"/>
        <v>974413.00000000023</v>
      </c>
      <c r="G326" s="134">
        <f t="shared" ref="G326:G375" si="20">D326*E326</f>
        <v>1771660.0000000002</v>
      </c>
      <c r="H326" s="275" t="s">
        <v>680</v>
      </c>
      <c r="I326" s="155">
        <f t="shared" si="19"/>
        <v>885900</v>
      </c>
      <c r="J326" s="311">
        <v>251</v>
      </c>
      <c r="K326" s="306" t="s">
        <v>780</v>
      </c>
      <c r="L326" s="308" t="s">
        <v>322</v>
      </c>
      <c r="M326" s="308">
        <v>2</v>
      </c>
      <c r="N326" s="316" t="s">
        <v>680</v>
      </c>
      <c r="O326" s="119">
        <f t="shared" si="17"/>
        <v>0</v>
      </c>
    </row>
    <row r="327" spans="1:15" ht="30.75" customHeight="1" thickBot="1" x14ac:dyDescent="0.3">
      <c r="A327" s="273">
        <v>249</v>
      </c>
      <c r="B327" s="132" t="s">
        <v>781</v>
      </c>
      <c r="C327" s="273" t="s">
        <v>322</v>
      </c>
      <c r="D327" s="273">
        <v>2</v>
      </c>
      <c r="E327" s="154">
        <v>2415820</v>
      </c>
      <c r="F327" s="154">
        <f t="shared" si="18"/>
        <v>2657402</v>
      </c>
      <c r="G327" s="134">
        <f t="shared" si="20"/>
        <v>4831640</v>
      </c>
      <c r="H327" s="275" t="s">
        <v>693</v>
      </c>
      <c r="I327" s="155">
        <f t="shared" si="19"/>
        <v>2415900</v>
      </c>
      <c r="J327" s="311">
        <v>252</v>
      </c>
      <c r="K327" s="306" t="s">
        <v>781</v>
      </c>
      <c r="L327" s="308" t="s">
        <v>322</v>
      </c>
      <c r="M327" s="308">
        <v>2</v>
      </c>
      <c r="N327" s="306" t="s">
        <v>693</v>
      </c>
      <c r="O327" s="119">
        <f t="shared" si="17"/>
        <v>0</v>
      </c>
    </row>
    <row r="328" spans="1:15" ht="37.5" customHeight="1" thickBot="1" x14ac:dyDescent="0.3">
      <c r="A328" s="273">
        <v>250</v>
      </c>
      <c r="B328" s="132" t="s">
        <v>782</v>
      </c>
      <c r="C328" s="273" t="s">
        <v>322</v>
      </c>
      <c r="D328" s="273">
        <v>2</v>
      </c>
      <c r="E328" s="154">
        <v>1691140.0000000002</v>
      </c>
      <c r="F328" s="154">
        <f t="shared" si="18"/>
        <v>1860254.0000000005</v>
      </c>
      <c r="G328" s="134">
        <f t="shared" si="20"/>
        <v>3382280.0000000005</v>
      </c>
      <c r="H328" s="275" t="s">
        <v>693</v>
      </c>
      <c r="I328" s="155">
        <f t="shared" si="19"/>
        <v>1691200</v>
      </c>
      <c r="J328" s="311">
        <v>253</v>
      </c>
      <c r="K328" s="306" t="s">
        <v>782</v>
      </c>
      <c r="L328" s="308" t="s">
        <v>322</v>
      </c>
      <c r="M328" s="308">
        <v>2</v>
      </c>
      <c r="N328" s="306" t="s">
        <v>693</v>
      </c>
      <c r="O328" s="119">
        <f t="shared" si="17"/>
        <v>0</v>
      </c>
    </row>
    <row r="329" spans="1:15" ht="33.75" customHeight="1" thickBot="1" x14ac:dyDescent="0.3">
      <c r="A329" s="273">
        <v>251</v>
      </c>
      <c r="B329" s="132" t="s">
        <v>783</v>
      </c>
      <c r="C329" s="273" t="s">
        <v>322</v>
      </c>
      <c r="D329" s="273">
        <v>2</v>
      </c>
      <c r="E329" s="154">
        <v>2013220.0000000002</v>
      </c>
      <c r="F329" s="154">
        <f t="shared" si="18"/>
        <v>2214542.0000000005</v>
      </c>
      <c r="G329" s="134">
        <f t="shared" si="20"/>
        <v>4026440.0000000005</v>
      </c>
      <c r="H329" s="275" t="s">
        <v>693</v>
      </c>
      <c r="I329" s="155">
        <f t="shared" si="19"/>
        <v>2013300</v>
      </c>
      <c r="J329" s="311">
        <v>254</v>
      </c>
      <c r="K329" s="310" t="s">
        <v>784</v>
      </c>
      <c r="L329" s="308" t="s">
        <v>322</v>
      </c>
      <c r="M329" s="308">
        <v>2</v>
      </c>
      <c r="N329" s="306" t="s">
        <v>693</v>
      </c>
      <c r="O329" s="119">
        <f t="shared" si="17"/>
        <v>0</v>
      </c>
    </row>
    <row r="330" spans="1:15" ht="17.25" thickBot="1" x14ac:dyDescent="0.3">
      <c r="A330" s="273">
        <v>252</v>
      </c>
      <c r="B330" s="132" t="s">
        <v>785</v>
      </c>
      <c r="C330" s="273" t="s">
        <v>322</v>
      </c>
      <c r="D330" s="274">
        <v>2</v>
      </c>
      <c r="E330" s="154">
        <v>7891510.0000000009</v>
      </c>
      <c r="F330" s="154">
        <f t="shared" si="18"/>
        <v>8680661.0000000019</v>
      </c>
      <c r="G330" s="134">
        <f t="shared" si="20"/>
        <v>15783020.000000002</v>
      </c>
      <c r="H330" s="275" t="s">
        <v>837</v>
      </c>
      <c r="I330" s="155">
        <f t="shared" si="19"/>
        <v>7891600</v>
      </c>
      <c r="J330" s="311">
        <v>255</v>
      </c>
      <c r="K330" s="320" t="s">
        <v>785</v>
      </c>
      <c r="L330" s="308" t="s">
        <v>322</v>
      </c>
      <c r="M330" s="307">
        <v>2</v>
      </c>
      <c r="N330" s="316" t="s">
        <v>569</v>
      </c>
      <c r="O330" s="119">
        <f t="shared" si="17"/>
        <v>0</v>
      </c>
    </row>
    <row r="331" spans="1:15" ht="36.75" customHeight="1" thickBot="1" x14ac:dyDescent="0.3">
      <c r="A331" s="273">
        <v>253</v>
      </c>
      <c r="B331" s="132" t="s">
        <v>786</v>
      </c>
      <c r="C331" s="273" t="s">
        <v>322</v>
      </c>
      <c r="D331" s="274">
        <v>2</v>
      </c>
      <c r="E331" s="154">
        <v>1127390</v>
      </c>
      <c r="F331" s="154">
        <f t="shared" si="18"/>
        <v>1240129</v>
      </c>
      <c r="G331" s="134">
        <f t="shared" si="20"/>
        <v>2254780</v>
      </c>
      <c r="H331" s="275" t="s">
        <v>569</v>
      </c>
      <c r="I331" s="155">
        <f t="shared" si="19"/>
        <v>1127400</v>
      </c>
      <c r="J331" s="311">
        <v>256</v>
      </c>
      <c r="K331" s="306" t="s">
        <v>786</v>
      </c>
      <c r="L331" s="308" t="s">
        <v>322</v>
      </c>
      <c r="M331" s="307">
        <v>2</v>
      </c>
      <c r="N331" s="316" t="s">
        <v>569</v>
      </c>
      <c r="O331" s="119">
        <f t="shared" si="17"/>
        <v>0</v>
      </c>
    </row>
    <row r="332" spans="1:15" ht="17.25" thickBot="1" x14ac:dyDescent="0.3">
      <c r="A332" s="273">
        <v>254</v>
      </c>
      <c r="B332" s="132" t="s">
        <v>787</v>
      </c>
      <c r="C332" s="273" t="s">
        <v>322</v>
      </c>
      <c r="D332" s="274">
        <v>2</v>
      </c>
      <c r="E332" s="154">
        <v>966350.00000000012</v>
      </c>
      <c r="F332" s="154">
        <f t="shared" si="18"/>
        <v>1062985.0000000002</v>
      </c>
      <c r="G332" s="134">
        <f t="shared" si="20"/>
        <v>1932700.0000000002</v>
      </c>
      <c r="H332" s="275" t="s">
        <v>569</v>
      </c>
      <c r="I332" s="155">
        <f t="shared" si="19"/>
        <v>966400</v>
      </c>
      <c r="J332" s="311">
        <v>257</v>
      </c>
      <c r="K332" s="306" t="s">
        <v>787</v>
      </c>
      <c r="L332" s="308" t="s">
        <v>322</v>
      </c>
      <c r="M332" s="307">
        <v>2</v>
      </c>
      <c r="N332" s="316" t="s">
        <v>569</v>
      </c>
      <c r="O332" s="119">
        <f t="shared" si="17"/>
        <v>0</v>
      </c>
    </row>
    <row r="333" spans="1:15" ht="17.25" thickBot="1" x14ac:dyDescent="0.3">
      <c r="A333" s="273">
        <v>255</v>
      </c>
      <c r="B333" s="132" t="s">
        <v>788</v>
      </c>
      <c r="C333" s="273" t="s">
        <v>322</v>
      </c>
      <c r="D333" s="274">
        <v>2</v>
      </c>
      <c r="E333" s="154">
        <v>8857860</v>
      </c>
      <c r="F333" s="154">
        <f t="shared" si="18"/>
        <v>9743646</v>
      </c>
      <c r="G333" s="134">
        <f t="shared" si="20"/>
        <v>17715720</v>
      </c>
      <c r="H333" s="275" t="s">
        <v>569</v>
      </c>
      <c r="I333" s="155">
        <f t="shared" si="19"/>
        <v>8857900</v>
      </c>
      <c r="J333" s="311">
        <v>258</v>
      </c>
      <c r="K333" s="306" t="s">
        <v>788</v>
      </c>
      <c r="L333" s="308" t="s">
        <v>322</v>
      </c>
      <c r="M333" s="307">
        <v>2</v>
      </c>
      <c r="N333" s="316" t="s">
        <v>569</v>
      </c>
      <c r="O333" s="119">
        <f t="shared" si="17"/>
        <v>0</v>
      </c>
    </row>
    <row r="334" spans="1:15" ht="17.25" thickBot="1" x14ac:dyDescent="0.3">
      <c r="A334" s="273">
        <v>256</v>
      </c>
      <c r="B334" s="132" t="s">
        <v>789</v>
      </c>
      <c r="C334" s="273" t="s">
        <v>322</v>
      </c>
      <c r="D334" s="274">
        <v>2</v>
      </c>
      <c r="E334" s="154">
        <v>16910410</v>
      </c>
      <c r="F334" s="154">
        <f t="shared" si="18"/>
        <v>18601451</v>
      </c>
      <c r="G334" s="134">
        <f t="shared" si="20"/>
        <v>33820820</v>
      </c>
      <c r="H334" s="275" t="s">
        <v>569</v>
      </c>
      <c r="I334" s="155">
        <f t="shared" si="19"/>
        <v>16910500</v>
      </c>
      <c r="J334" s="311">
        <v>259</v>
      </c>
      <c r="K334" s="306" t="s">
        <v>789</v>
      </c>
      <c r="L334" s="308" t="s">
        <v>322</v>
      </c>
      <c r="M334" s="307">
        <v>2</v>
      </c>
      <c r="N334" s="316" t="s">
        <v>569</v>
      </c>
      <c r="O334" s="119">
        <f t="shared" si="17"/>
        <v>0</v>
      </c>
    </row>
    <row r="335" spans="1:15" ht="17.25" thickBot="1" x14ac:dyDescent="0.3">
      <c r="A335" s="273">
        <v>257</v>
      </c>
      <c r="B335" s="132" t="s">
        <v>790</v>
      </c>
      <c r="C335" s="273" t="s">
        <v>322</v>
      </c>
      <c r="D335" s="274">
        <v>2</v>
      </c>
      <c r="E335" s="154">
        <v>2415820</v>
      </c>
      <c r="F335" s="154">
        <f t="shared" si="18"/>
        <v>2657402</v>
      </c>
      <c r="G335" s="134">
        <f t="shared" si="20"/>
        <v>4831640</v>
      </c>
      <c r="H335" s="275" t="s">
        <v>569</v>
      </c>
      <c r="I335" s="155">
        <f t="shared" si="19"/>
        <v>2415900</v>
      </c>
      <c r="J335" s="311">
        <v>260</v>
      </c>
      <c r="K335" s="306" t="s">
        <v>790</v>
      </c>
      <c r="L335" s="308" t="s">
        <v>322</v>
      </c>
      <c r="M335" s="307">
        <v>2</v>
      </c>
      <c r="N335" s="316" t="s">
        <v>569</v>
      </c>
      <c r="O335" s="119">
        <f t="shared" si="17"/>
        <v>0</v>
      </c>
    </row>
    <row r="336" spans="1:15" ht="17.25" thickBot="1" x14ac:dyDescent="0.3">
      <c r="A336" s="273">
        <v>258</v>
      </c>
      <c r="B336" s="132" t="s">
        <v>791</v>
      </c>
      <c r="C336" s="273" t="s">
        <v>322</v>
      </c>
      <c r="D336" s="274">
        <v>2</v>
      </c>
      <c r="E336" s="154">
        <v>2415820</v>
      </c>
      <c r="F336" s="154">
        <f t="shared" si="18"/>
        <v>2657402</v>
      </c>
      <c r="G336" s="134">
        <f t="shared" si="20"/>
        <v>4831640</v>
      </c>
      <c r="H336" s="275" t="s">
        <v>569</v>
      </c>
      <c r="I336" s="155">
        <f t="shared" si="19"/>
        <v>2415900</v>
      </c>
      <c r="J336" s="311">
        <v>261</v>
      </c>
      <c r="K336" s="306" t="s">
        <v>791</v>
      </c>
      <c r="L336" s="308" t="s">
        <v>322</v>
      </c>
      <c r="M336" s="307">
        <v>2</v>
      </c>
      <c r="N336" s="316" t="s">
        <v>569</v>
      </c>
      <c r="O336" s="119">
        <f t="shared" si="17"/>
        <v>0</v>
      </c>
    </row>
    <row r="337" spans="1:15" ht="17.25" thickBot="1" x14ac:dyDescent="0.3">
      <c r="A337" s="273">
        <v>259</v>
      </c>
      <c r="B337" s="132" t="s">
        <v>792</v>
      </c>
      <c r="C337" s="273" t="s">
        <v>322</v>
      </c>
      <c r="D337" s="274">
        <v>2</v>
      </c>
      <c r="E337" s="154">
        <v>2415820</v>
      </c>
      <c r="F337" s="154">
        <f t="shared" si="18"/>
        <v>2657402</v>
      </c>
      <c r="G337" s="134">
        <f t="shared" si="20"/>
        <v>4831640</v>
      </c>
      <c r="H337" s="275" t="s">
        <v>569</v>
      </c>
      <c r="I337" s="155">
        <f t="shared" si="19"/>
        <v>2415900</v>
      </c>
      <c r="J337" s="311">
        <v>262</v>
      </c>
      <c r="K337" s="306" t="s">
        <v>792</v>
      </c>
      <c r="L337" s="308" t="s">
        <v>322</v>
      </c>
      <c r="M337" s="307">
        <v>2</v>
      </c>
      <c r="N337" s="316" t="s">
        <v>569</v>
      </c>
      <c r="O337" s="119">
        <f t="shared" si="17"/>
        <v>0</v>
      </c>
    </row>
    <row r="338" spans="1:15" ht="17.25" thickBot="1" x14ac:dyDescent="0.3">
      <c r="A338" s="273">
        <v>260</v>
      </c>
      <c r="B338" s="132" t="s">
        <v>793</v>
      </c>
      <c r="C338" s="273" t="s">
        <v>322</v>
      </c>
      <c r="D338" s="274">
        <v>2</v>
      </c>
      <c r="E338" s="154">
        <v>4026330.0000000005</v>
      </c>
      <c r="F338" s="154">
        <f t="shared" si="18"/>
        <v>4428963.0000000009</v>
      </c>
      <c r="G338" s="134">
        <f t="shared" si="20"/>
        <v>8052660.0000000009</v>
      </c>
      <c r="H338" s="275" t="s">
        <v>569</v>
      </c>
      <c r="I338" s="155">
        <f t="shared" si="19"/>
        <v>4026400</v>
      </c>
      <c r="J338" s="311">
        <v>263</v>
      </c>
      <c r="K338" s="306" t="s">
        <v>793</v>
      </c>
      <c r="L338" s="308" t="s">
        <v>322</v>
      </c>
      <c r="M338" s="307">
        <v>2</v>
      </c>
      <c r="N338" s="316" t="s">
        <v>569</v>
      </c>
      <c r="O338" s="119">
        <f t="shared" si="17"/>
        <v>0</v>
      </c>
    </row>
    <row r="339" spans="1:15" ht="17.25" thickBot="1" x14ac:dyDescent="0.3">
      <c r="A339" s="273">
        <v>261</v>
      </c>
      <c r="B339" s="132" t="s">
        <v>794</v>
      </c>
      <c r="C339" s="273" t="s">
        <v>322</v>
      </c>
      <c r="D339" s="274">
        <v>2</v>
      </c>
      <c r="E339" s="154">
        <v>3221020.0000000005</v>
      </c>
      <c r="F339" s="154">
        <f t="shared" si="18"/>
        <v>3543122.0000000009</v>
      </c>
      <c r="G339" s="134">
        <f t="shared" si="20"/>
        <v>6442040.0000000009</v>
      </c>
      <c r="H339" s="275" t="s">
        <v>569</v>
      </c>
      <c r="I339" s="155">
        <f t="shared" si="19"/>
        <v>3221100</v>
      </c>
      <c r="J339" s="311">
        <v>264</v>
      </c>
      <c r="K339" s="306" t="s">
        <v>794</v>
      </c>
      <c r="L339" s="308" t="s">
        <v>322</v>
      </c>
      <c r="M339" s="307">
        <v>2</v>
      </c>
      <c r="N339" s="316" t="s">
        <v>569</v>
      </c>
      <c r="O339" s="119">
        <f t="shared" si="17"/>
        <v>0</v>
      </c>
    </row>
    <row r="340" spans="1:15" ht="17.25" thickBot="1" x14ac:dyDescent="0.3">
      <c r="A340" s="273">
        <v>262</v>
      </c>
      <c r="B340" s="132" t="s">
        <v>795</v>
      </c>
      <c r="C340" s="273" t="s">
        <v>322</v>
      </c>
      <c r="D340" s="274">
        <v>2</v>
      </c>
      <c r="E340" s="154">
        <v>2415820</v>
      </c>
      <c r="F340" s="154">
        <f t="shared" si="18"/>
        <v>2657402</v>
      </c>
      <c r="G340" s="134">
        <f t="shared" si="20"/>
        <v>4831640</v>
      </c>
      <c r="H340" s="275" t="s">
        <v>569</v>
      </c>
      <c r="I340" s="155">
        <f t="shared" si="19"/>
        <v>2415900</v>
      </c>
      <c r="J340" s="311">
        <v>265</v>
      </c>
      <c r="K340" s="306" t="s">
        <v>795</v>
      </c>
      <c r="L340" s="308" t="s">
        <v>322</v>
      </c>
      <c r="M340" s="307">
        <v>2</v>
      </c>
      <c r="N340" s="316" t="s">
        <v>569</v>
      </c>
      <c r="O340" s="119">
        <f t="shared" si="17"/>
        <v>0</v>
      </c>
    </row>
    <row r="341" spans="1:15" ht="17.25" thickBot="1" x14ac:dyDescent="0.3">
      <c r="A341" s="273">
        <v>263</v>
      </c>
      <c r="B341" s="132" t="s">
        <v>796</v>
      </c>
      <c r="C341" s="273" t="s">
        <v>322</v>
      </c>
      <c r="D341" s="274">
        <v>2</v>
      </c>
      <c r="E341" s="154">
        <v>805310.00000000012</v>
      </c>
      <c r="F341" s="154">
        <f t="shared" si="18"/>
        <v>885841.00000000023</v>
      </c>
      <c r="G341" s="134">
        <f t="shared" si="20"/>
        <v>1610620.0000000002</v>
      </c>
      <c r="H341" s="275" t="s">
        <v>569</v>
      </c>
      <c r="I341" s="155">
        <f t="shared" si="19"/>
        <v>805400</v>
      </c>
      <c r="J341" s="311">
        <v>266</v>
      </c>
      <c r="K341" s="306" t="s">
        <v>796</v>
      </c>
      <c r="L341" s="308" t="s">
        <v>322</v>
      </c>
      <c r="M341" s="307">
        <v>2</v>
      </c>
      <c r="N341" s="316" t="s">
        <v>569</v>
      </c>
      <c r="O341" s="119">
        <f t="shared" si="17"/>
        <v>0</v>
      </c>
    </row>
    <row r="342" spans="1:15" ht="17.25" thickBot="1" x14ac:dyDescent="0.3">
      <c r="A342" s="273">
        <v>264</v>
      </c>
      <c r="B342" s="132" t="s">
        <v>763</v>
      </c>
      <c r="C342" s="273" t="s">
        <v>322</v>
      </c>
      <c r="D342" s="274">
        <v>2</v>
      </c>
      <c r="E342" s="154">
        <v>5636840</v>
      </c>
      <c r="F342" s="154">
        <f t="shared" si="18"/>
        <v>6200524.0000000009</v>
      </c>
      <c r="G342" s="134">
        <f t="shared" si="20"/>
        <v>11273680</v>
      </c>
      <c r="H342" s="275" t="s">
        <v>569</v>
      </c>
      <c r="I342" s="155">
        <f t="shared" si="19"/>
        <v>5636900</v>
      </c>
      <c r="J342" s="311">
        <v>267</v>
      </c>
      <c r="K342" s="306" t="s">
        <v>763</v>
      </c>
      <c r="L342" s="308" t="s">
        <v>322</v>
      </c>
      <c r="M342" s="307">
        <v>2</v>
      </c>
      <c r="N342" s="316" t="s">
        <v>569</v>
      </c>
      <c r="O342" s="119">
        <f t="shared" si="17"/>
        <v>0</v>
      </c>
    </row>
    <row r="343" spans="1:15" ht="17.25" thickBot="1" x14ac:dyDescent="0.3">
      <c r="A343" s="273">
        <v>265</v>
      </c>
      <c r="B343" s="132" t="s">
        <v>797</v>
      </c>
      <c r="C343" s="273" t="s">
        <v>322</v>
      </c>
      <c r="D343" s="274">
        <v>2</v>
      </c>
      <c r="E343" s="154">
        <v>10468370</v>
      </c>
      <c r="F343" s="154">
        <f t="shared" si="18"/>
        <v>11515207</v>
      </c>
      <c r="G343" s="134">
        <f t="shared" si="20"/>
        <v>20936740</v>
      </c>
      <c r="H343" s="275" t="s">
        <v>559</v>
      </c>
      <c r="I343" s="155">
        <f t="shared" si="19"/>
        <v>10468400</v>
      </c>
      <c r="J343" s="311">
        <v>268</v>
      </c>
      <c r="K343" s="306" t="s">
        <v>797</v>
      </c>
      <c r="L343" s="308" t="s">
        <v>322</v>
      </c>
      <c r="M343" s="307">
        <v>2</v>
      </c>
      <c r="N343" s="316" t="s">
        <v>559</v>
      </c>
      <c r="O343" s="119">
        <f t="shared" si="17"/>
        <v>0</v>
      </c>
    </row>
    <row r="344" spans="1:15" ht="17.25" thickBot="1" x14ac:dyDescent="0.3">
      <c r="A344" s="273">
        <v>266</v>
      </c>
      <c r="B344" s="132" t="s">
        <v>798</v>
      </c>
      <c r="C344" s="273" t="s">
        <v>322</v>
      </c>
      <c r="D344" s="274">
        <v>2</v>
      </c>
      <c r="E344" s="154">
        <v>4026330.0000000005</v>
      </c>
      <c r="F344" s="154">
        <f t="shared" si="18"/>
        <v>4428963.0000000009</v>
      </c>
      <c r="G344" s="134">
        <f t="shared" si="20"/>
        <v>8052660.0000000009</v>
      </c>
      <c r="H344" s="275" t="s">
        <v>559</v>
      </c>
      <c r="I344" s="155">
        <f t="shared" si="19"/>
        <v>4026400</v>
      </c>
      <c r="J344" s="311">
        <v>269</v>
      </c>
      <c r="K344" s="306" t="s">
        <v>798</v>
      </c>
      <c r="L344" s="308" t="s">
        <v>322</v>
      </c>
      <c r="M344" s="307">
        <v>2</v>
      </c>
      <c r="N344" s="316" t="s">
        <v>559</v>
      </c>
      <c r="O344" s="119">
        <f t="shared" si="17"/>
        <v>0</v>
      </c>
    </row>
    <row r="345" spans="1:15" ht="17.25" thickBot="1" x14ac:dyDescent="0.3">
      <c r="A345" s="273">
        <v>267</v>
      </c>
      <c r="B345" s="132" t="s">
        <v>799</v>
      </c>
      <c r="C345" s="273" t="s">
        <v>322</v>
      </c>
      <c r="D345" s="274">
        <v>2</v>
      </c>
      <c r="E345" s="154">
        <v>1610510.0000000002</v>
      </c>
      <c r="F345" s="154">
        <f t="shared" si="18"/>
        <v>1771561.0000000005</v>
      </c>
      <c r="G345" s="134">
        <f t="shared" si="20"/>
        <v>3221020.0000000005</v>
      </c>
      <c r="H345" s="275" t="s">
        <v>569</v>
      </c>
      <c r="I345" s="155">
        <f t="shared" si="19"/>
        <v>1610600</v>
      </c>
      <c r="J345" s="311">
        <v>270</v>
      </c>
      <c r="K345" s="306" t="s">
        <v>799</v>
      </c>
      <c r="L345" s="308" t="s">
        <v>322</v>
      </c>
      <c r="M345" s="307">
        <v>2</v>
      </c>
      <c r="N345" s="316" t="s">
        <v>569</v>
      </c>
      <c r="O345" s="119">
        <f t="shared" si="17"/>
        <v>0</v>
      </c>
    </row>
    <row r="346" spans="1:15" ht="17.25" thickBot="1" x14ac:dyDescent="0.3">
      <c r="A346" s="273">
        <v>268</v>
      </c>
      <c r="B346" s="132" t="s">
        <v>800</v>
      </c>
      <c r="C346" s="273" t="s">
        <v>322</v>
      </c>
      <c r="D346" s="274">
        <v>2</v>
      </c>
      <c r="E346" s="154">
        <v>1207910</v>
      </c>
      <c r="F346" s="154">
        <f t="shared" si="18"/>
        <v>1328701</v>
      </c>
      <c r="G346" s="134">
        <f t="shared" si="20"/>
        <v>2415820</v>
      </c>
      <c r="H346" s="275" t="s">
        <v>569</v>
      </c>
      <c r="I346" s="155">
        <f t="shared" si="19"/>
        <v>1208000</v>
      </c>
      <c r="J346" s="311">
        <v>271</v>
      </c>
      <c r="K346" s="306" t="s">
        <v>800</v>
      </c>
      <c r="L346" s="308" t="s">
        <v>322</v>
      </c>
      <c r="M346" s="307">
        <v>2</v>
      </c>
      <c r="N346" s="316" t="s">
        <v>569</v>
      </c>
      <c r="O346" s="119">
        <f t="shared" si="17"/>
        <v>0</v>
      </c>
    </row>
    <row r="347" spans="1:15" ht="17.25" thickBot="1" x14ac:dyDescent="0.3">
      <c r="A347" s="273">
        <v>269</v>
      </c>
      <c r="B347" s="132" t="s">
        <v>801</v>
      </c>
      <c r="C347" s="273" t="s">
        <v>322</v>
      </c>
      <c r="D347" s="274">
        <v>2</v>
      </c>
      <c r="E347" s="154">
        <v>5636840</v>
      </c>
      <c r="F347" s="154">
        <f t="shared" si="18"/>
        <v>6200524.0000000009</v>
      </c>
      <c r="G347" s="134">
        <f t="shared" si="20"/>
        <v>11273680</v>
      </c>
      <c r="H347" s="275" t="s">
        <v>569</v>
      </c>
      <c r="I347" s="155">
        <f t="shared" si="19"/>
        <v>5636900</v>
      </c>
      <c r="J347" s="311">
        <v>272</v>
      </c>
      <c r="K347" s="306" t="s">
        <v>801</v>
      </c>
      <c r="L347" s="308" t="s">
        <v>322</v>
      </c>
      <c r="M347" s="307">
        <v>2</v>
      </c>
      <c r="N347" s="316" t="s">
        <v>569</v>
      </c>
      <c r="O347" s="119">
        <f t="shared" si="17"/>
        <v>0</v>
      </c>
    </row>
    <row r="348" spans="1:15" ht="17.25" thickBot="1" x14ac:dyDescent="0.3">
      <c r="A348" s="273">
        <v>270</v>
      </c>
      <c r="B348" s="132" t="s">
        <v>802</v>
      </c>
      <c r="C348" s="273" t="s">
        <v>322</v>
      </c>
      <c r="D348" s="274">
        <v>2</v>
      </c>
      <c r="E348" s="154">
        <v>1207910</v>
      </c>
      <c r="F348" s="154">
        <f t="shared" si="18"/>
        <v>1328701</v>
      </c>
      <c r="G348" s="134">
        <f t="shared" si="20"/>
        <v>2415820</v>
      </c>
      <c r="H348" s="275" t="s">
        <v>569</v>
      </c>
      <c r="I348" s="155">
        <f t="shared" si="19"/>
        <v>1208000</v>
      </c>
      <c r="J348" s="311">
        <v>273</v>
      </c>
      <c r="K348" s="306" t="s">
        <v>802</v>
      </c>
      <c r="L348" s="308" t="s">
        <v>322</v>
      </c>
      <c r="M348" s="307">
        <v>2</v>
      </c>
      <c r="N348" s="316" t="s">
        <v>569</v>
      </c>
      <c r="O348" s="119">
        <f t="shared" si="17"/>
        <v>0</v>
      </c>
    </row>
    <row r="349" spans="1:15" ht="17.25" thickBot="1" x14ac:dyDescent="0.3">
      <c r="A349" s="273">
        <v>271</v>
      </c>
      <c r="B349" s="132" t="s">
        <v>803</v>
      </c>
      <c r="C349" s="273" t="s">
        <v>322</v>
      </c>
      <c r="D349" s="274">
        <v>2</v>
      </c>
      <c r="E349" s="154">
        <v>5636840</v>
      </c>
      <c r="F349" s="154">
        <f t="shared" si="18"/>
        <v>6200524.0000000009</v>
      </c>
      <c r="G349" s="134">
        <f t="shared" si="20"/>
        <v>11273680</v>
      </c>
      <c r="H349" s="275" t="s">
        <v>569</v>
      </c>
      <c r="I349" s="155">
        <f t="shared" si="19"/>
        <v>5636900</v>
      </c>
      <c r="J349" s="311">
        <v>274</v>
      </c>
      <c r="K349" s="306" t="s">
        <v>803</v>
      </c>
      <c r="L349" s="308" t="s">
        <v>322</v>
      </c>
      <c r="M349" s="307">
        <v>2</v>
      </c>
      <c r="N349" s="316" t="s">
        <v>569</v>
      </c>
      <c r="O349" s="119">
        <f t="shared" si="17"/>
        <v>0</v>
      </c>
    </row>
    <row r="350" spans="1:15" ht="17.25" thickBot="1" x14ac:dyDescent="0.3">
      <c r="A350" s="273">
        <v>272</v>
      </c>
      <c r="B350" s="132" t="s">
        <v>804</v>
      </c>
      <c r="C350" s="273" t="s">
        <v>322</v>
      </c>
      <c r="D350" s="274">
        <v>2</v>
      </c>
      <c r="E350" s="154">
        <v>4831530</v>
      </c>
      <c r="F350" s="154">
        <f t="shared" si="18"/>
        <v>5314683</v>
      </c>
      <c r="G350" s="134">
        <f t="shared" si="20"/>
        <v>9663060</v>
      </c>
      <c r="H350" s="275" t="s">
        <v>569</v>
      </c>
      <c r="I350" s="155">
        <f t="shared" si="19"/>
        <v>4831600</v>
      </c>
      <c r="J350" s="311">
        <v>275</v>
      </c>
      <c r="K350" s="306" t="s">
        <v>804</v>
      </c>
      <c r="L350" s="308" t="s">
        <v>322</v>
      </c>
      <c r="M350" s="307">
        <v>2</v>
      </c>
      <c r="N350" s="316" t="s">
        <v>569</v>
      </c>
      <c r="O350" s="119">
        <f t="shared" si="17"/>
        <v>0</v>
      </c>
    </row>
    <row r="351" spans="1:15" ht="45" customHeight="1" thickBot="1" x14ac:dyDescent="0.3">
      <c r="A351" s="273">
        <v>273</v>
      </c>
      <c r="B351" s="132" t="s">
        <v>805</v>
      </c>
      <c r="C351" s="273" t="s">
        <v>67</v>
      </c>
      <c r="D351" s="273">
        <v>4</v>
      </c>
      <c r="E351" s="154">
        <v>241670.00000000003</v>
      </c>
      <c r="F351" s="154">
        <f t="shared" si="18"/>
        <v>265837.00000000006</v>
      </c>
      <c r="G351" s="134">
        <f t="shared" si="20"/>
        <v>966680.00000000012</v>
      </c>
      <c r="H351" s="275" t="s">
        <v>806</v>
      </c>
      <c r="I351" s="155">
        <f t="shared" si="19"/>
        <v>241700</v>
      </c>
      <c r="J351" s="311">
        <v>276</v>
      </c>
      <c r="K351" s="306" t="s">
        <v>805</v>
      </c>
      <c r="L351" s="308" t="s">
        <v>67</v>
      </c>
      <c r="M351" s="308">
        <v>4</v>
      </c>
      <c r="N351" s="306" t="s">
        <v>806</v>
      </c>
      <c r="O351" s="119">
        <f t="shared" si="17"/>
        <v>0</v>
      </c>
    </row>
    <row r="352" spans="1:15" ht="17.25" thickBot="1" x14ac:dyDescent="0.3">
      <c r="A352" s="273">
        <v>274</v>
      </c>
      <c r="B352" s="132" t="s">
        <v>807</v>
      </c>
      <c r="C352" s="273" t="s">
        <v>322</v>
      </c>
      <c r="D352" s="273">
        <v>2</v>
      </c>
      <c r="E352" s="154">
        <v>5636840</v>
      </c>
      <c r="F352" s="154">
        <f t="shared" si="18"/>
        <v>6200524.0000000009</v>
      </c>
      <c r="G352" s="134">
        <f t="shared" si="20"/>
        <v>11273680</v>
      </c>
      <c r="H352" s="275" t="s">
        <v>680</v>
      </c>
      <c r="I352" s="155">
        <f t="shared" si="19"/>
        <v>5636900</v>
      </c>
      <c r="J352" s="311">
        <v>277</v>
      </c>
      <c r="K352" s="306" t="s">
        <v>807</v>
      </c>
      <c r="L352" s="308" t="s">
        <v>322</v>
      </c>
      <c r="M352" s="308">
        <v>2</v>
      </c>
      <c r="N352" s="316" t="s">
        <v>680</v>
      </c>
      <c r="O352" s="119">
        <f t="shared" si="17"/>
        <v>0</v>
      </c>
    </row>
    <row r="353" spans="1:15" ht="17.25" thickBot="1" x14ac:dyDescent="0.3">
      <c r="A353" s="273">
        <v>275</v>
      </c>
      <c r="B353" s="132" t="s">
        <v>808</v>
      </c>
      <c r="C353" s="273" t="s">
        <v>322</v>
      </c>
      <c r="D353" s="274">
        <v>2</v>
      </c>
      <c r="E353" s="154">
        <v>241670.00000000003</v>
      </c>
      <c r="F353" s="154">
        <f t="shared" si="18"/>
        <v>265837.00000000006</v>
      </c>
      <c r="G353" s="134">
        <f t="shared" si="20"/>
        <v>483340.00000000006</v>
      </c>
      <c r="H353" s="275" t="s">
        <v>569</v>
      </c>
      <c r="I353" s="155">
        <f t="shared" si="19"/>
        <v>241700</v>
      </c>
      <c r="J353" s="311">
        <v>278</v>
      </c>
      <c r="K353" s="306" t="s">
        <v>808</v>
      </c>
      <c r="L353" s="308" t="s">
        <v>322</v>
      </c>
      <c r="M353" s="307">
        <v>2</v>
      </c>
      <c r="N353" s="316" t="s">
        <v>569</v>
      </c>
      <c r="O353" s="119">
        <f t="shared" si="17"/>
        <v>0</v>
      </c>
    </row>
    <row r="354" spans="1:15" ht="17.25" thickBot="1" x14ac:dyDescent="0.3">
      <c r="A354" s="273">
        <v>276</v>
      </c>
      <c r="B354" s="132" t="s">
        <v>809</v>
      </c>
      <c r="C354" s="273" t="s">
        <v>322</v>
      </c>
      <c r="D354" s="274">
        <v>2</v>
      </c>
      <c r="E354" s="154">
        <v>885830.00000000012</v>
      </c>
      <c r="F354" s="154">
        <f t="shared" si="18"/>
        <v>974413.00000000023</v>
      </c>
      <c r="G354" s="134">
        <f t="shared" si="20"/>
        <v>1771660.0000000002</v>
      </c>
      <c r="H354" s="275" t="s">
        <v>569</v>
      </c>
      <c r="I354" s="155">
        <f t="shared" si="19"/>
        <v>885900</v>
      </c>
      <c r="J354" s="311">
        <v>279</v>
      </c>
      <c r="K354" s="306" t="s">
        <v>809</v>
      </c>
      <c r="L354" s="308" t="s">
        <v>322</v>
      </c>
      <c r="M354" s="307">
        <v>2</v>
      </c>
      <c r="N354" s="316" t="s">
        <v>569</v>
      </c>
      <c r="O354" s="119">
        <f t="shared" si="17"/>
        <v>0</v>
      </c>
    </row>
    <row r="355" spans="1:15" ht="17.25" thickBot="1" x14ac:dyDescent="0.3">
      <c r="A355" s="273">
        <v>277</v>
      </c>
      <c r="B355" s="132" t="s">
        <v>810</v>
      </c>
      <c r="C355" s="273" t="s">
        <v>322</v>
      </c>
      <c r="D355" s="274">
        <v>2</v>
      </c>
      <c r="E355" s="154">
        <v>5636840</v>
      </c>
      <c r="F355" s="154">
        <f t="shared" si="18"/>
        <v>6200524.0000000009</v>
      </c>
      <c r="G355" s="134">
        <f t="shared" si="20"/>
        <v>11273680</v>
      </c>
      <c r="H355" s="275" t="s">
        <v>569</v>
      </c>
      <c r="I355" s="155">
        <f t="shared" si="19"/>
        <v>5636900</v>
      </c>
      <c r="J355" s="311">
        <v>280</v>
      </c>
      <c r="K355" s="306" t="s">
        <v>810</v>
      </c>
      <c r="L355" s="308" t="s">
        <v>322</v>
      </c>
      <c r="M355" s="307">
        <v>2</v>
      </c>
      <c r="N355" s="316" t="s">
        <v>569</v>
      </c>
      <c r="O355" s="119">
        <f t="shared" si="17"/>
        <v>0</v>
      </c>
    </row>
    <row r="356" spans="1:15" ht="17.25" thickBot="1" x14ac:dyDescent="0.3">
      <c r="A356" s="273">
        <v>278</v>
      </c>
      <c r="B356" s="132" t="s">
        <v>811</v>
      </c>
      <c r="C356" s="273" t="s">
        <v>322</v>
      </c>
      <c r="D356" s="274">
        <v>2</v>
      </c>
      <c r="E356" s="154">
        <v>5636840</v>
      </c>
      <c r="F356" s="154">
        <f t="shared" si="18"/>
        <v>6200524.0000000009</v>
      </c>
      <c r="G356" s="134">
        <f t="shared" si="20"/>
        <v>11273680</v>
      </c>
      <c r="H356" s="275" t="s">
        <v>569</v>
      </c>
      <c r="I356" s="155">
        <f t="shared" si="19"/>
        <v>5636900</v>
      </c>
      <c r="J356" s="311">
        <v>281</v>
      </c>
      <c r="K356" s="306" t="s">
        <v>811</v>
      </c>
      <c r="L356" s="308" t="s">
        <v>322</v>
      </c>
      <c r="M356" s="307">
        <v>2</v>
      </c>
      <c r="N356" s="316" t="s">
        <v>569</v>
      </c>
      <c r="O356" s="119">
        <f t="shared" si="17"/>
        <v>0</v>
      </c>
    </row>
    <row r="357" spans="1:15" ht="17.25" thickBot="1" x14ac:dyDescent="0.3">
      <c r="A357" s="273">
        <v>279</v>
      </c>
      <c r="B357" s="132" t="s">
        <v>812</v>
      </c>
      <c r="C357" s="161"/>
      <c r="D357" s="274">
        <v>2</v>
      </c>
      <c r="E357" s="154">
        <v>4026330.0000000005</v>
      </c>
      <c r="F357" s="154">
        <f t="shared" si="18"/>
        <v>4428963.0000000009</v>
      </c>
      <c r="G357" s="134">
        <f t="shared" si="20"/>
        <v>8052660.0000000009</v>
      </c>
      <c r="H357" s="275" t="s">
        <v>569</v>
      </c>
      <c r="I357" s="155">
        <f t="shared" si="19"/>
        <v>4026400</v>
      </c>
      <c r="J357" s="311">
        <v>282</v>
      </c>
      <c r="K357" s="306" t="s">
        <v>812</v>
      </c>
      <c r="L357" s="321"/>
      <c r="M357" s="305">
        <v>2</v>
      </c>
      <c r="N357" s="316" t="s">
        <v>569</v>
      </c>
      <c r="O357" s="119">
        <f t="shared" si="17"/>
        <v>0</v>
      </c>
    </row>
    <row r="358" spans="1:15" ht="17.25" thickBot="1" x14ac:dyDescent="0.3">
      <c r="A358" s="273">
        <v>280</v>
      </c>
      <c r="B358" s="132" t="s">
        <v>813</v>
      </c>
      <c r="C358" s="273" t="s">
        <v>322</v>
      </c>
      <c r="D358" s="274">
        <v>2</v>
      </c>
      <c r="E358" s="154">
        <v>2415820</v>
      </c>
      <c r="F358" s="154">
        <f t="shared" si="18"/>
        <v>2657402</v>
      </c>
      <c r="G358" s="134">
        <f t="shared" si="20"/>
        <v>4831640</v>
      </c>
      <c r="H358" s="275" t="s">
        <v>569</v>
      </c>
      <c r="I358" s="155">
        <f t="shared" si="19"/>
        <v>2415900</v>
      </c>
      <c r="J358" s="311">
        <v>283</v>
      </c>
      <c r="K358" s="306" t="s">
        <v>813</v>
      </c>
      <c r="L358" s="322" t="s">
        <v>322</v>
      </c>
      <c r="M358" s="307">
        <v>2</v>
      </c>
      <c r="N358" s="316" t="s">
        <v>569</v>
      </c>
      <c r="O358" s="119">
        <f t="shared" si="17"/>
        <v>0</v>
      </c>
    </row>
    <row r="359" spans="1:15" ht="17.25" thickBot="1" x14ac:dyDescent="0.3">
      <c r="A359" s="273">
        <v>281</v>
      </c>
      <c r="B359" s="132" t="s">
        <v>814</v>
      </c>
      <c r="C359" s="273" t="s">
        <v>67</v>
      </c>
      <c r="D359" s="274">
        <v>2</v>
      </c>
      <c r="E359" s="154">
        <v>402710.00000000006</v>
      </c>
      <c r="F359" s="154">
        <f t="shared" si="18"/>
        <v>442981.00000000012</v>
      </c>
      <c r="G359" s="134">
        <f t="shared" si="20"/>
        <v>805420.00000000012</v>
      </c>
      <c r="H359" s="275" t="s">
        <v>678</v>
      </c>
      <c r="I359" s="155">
        <f t="shared" si="19"/>
        <v>402800</v>
      </c>
      <c r="J359" s="311">
        <v>284</v>
      </c>
      <c r="K359" s="306" t="s">
        <v>814</v>
      </c>
      <c r="L359" s="308" t="s">
        <v>67</v>
      </c>
      <c r="M359" s="307">
        <v>2</v>
      </c>
      <c r="N359" s="316" t="s">
        <v>678</v>
      </c>
      <c r="O359" s="119">
        <f t="shared" si="17"/>
        <v>0</v>
      </c>
    </row>
    <row r="360" spans="1:15" ht="17.25" thickBot="1" x14ac:dyDescent="0.3">
      <c r="A360" s="273">
        <v>282</v>
      </c>
      <c r="B360" s="132" t="s">
        <v>815</v>
      </c>
      <c r="C360" s="273" t="s">
        <v>67</v>
      </c>
      <c r="D360" s="273">
        <v>2</v>
      </c>
      <c r="E360" s="154">
        <v>5234240</v>
      </c>
      <c r="F360" s="154">
        <f t="shared" si="18"/>
        <v>5757664</v>
      </c>
      <c r="G360" s="134">
        <f t="shared" si="20"/>
        <v>10468480</v>
      </c>
      <c r="H360" s="275" t="s">
        <v>683</v>
      </c>
      <c r="I360" s="155">
        <f t="shared" si="19"/>
        <v>5234300</v>
      </c>
      <c r="J360" s="311">
        <v>285</v>
      </c>
      <c r="K360" s="306" t="s">
        <v>815</v>
      </c>
      <c r="L360" s="308" t="s">
        <v>67</v>
      </c>
      <c r="M360" s="308">
        <v>2</v>
      </c>
      <c r="N360" s="316" t="s">
        <v>683</v>
      </c>
      <c r="O360" s="119">
        <f t="shared" si="17"/>
        <v>0</v>
      </c>
    </row>
    <row r="361" spans="1:15" ht="17.25" thickBot="1" x14ac:dyDescent="0.3">
      <c r="A361" s="273">
        <v>283</v>
      </c>
      <c r="B361" s="132" t="s">
        <v>816</v>
      </c>
      <c r="C361" s="273" t="s">
        <v>322</v>
      </c>
      <c r="D361" s="274">
        <v>2</v>
      </c>
      <c r="E361" s="154">
        <v>12078880.000000002</v>
      </c>
      <c r="F361" s="154">
        <f t="shared" si="18"/>
        <v>13286768.000000004</v>
      </c>
      <c r="G361" s="134">
        <f t="shared" si="20"/>
        <v>24157760.000000004</v>
      </c>
      <c r="H361" s="275" t="s">
        <v>569</v>
      </c>
      <c r="I361" s="155">
        <f t="shared" si="19"/>
        <v>12078900</v>
      </c>
      <c r="J361" s="311">
        <v>286</v>
      </c>
      <c r="K361" s="306" t="s">
        <v>816</v>
      </c>
      <c r="L361" s="308" t="s">
        <v>322</v>
      </c>
      <c r="M361" s="307">
        <v>2</v>
      </c>
      <c r="N361" s="316" t="s">
        <v>569</v>
      </c>
      <c r="O361" s="119">
        <f t="shared" si="17"/>
        <v>0</v>
      </c>
    </row>
    <row r="362" spans="1:15" ht="17.25" thickBot="1" x14ac:dyDescent="0.3">
      <c r="A362" s="273">
        <v>284</v>
      </c>
      <c r="B362" s="132" t="s">
        <v>817</v>
      </c>
      <c r="C362" s="273" t="s">
        <v>322</v>
      </c>
      <c r="D362" s="274">
        <v>2</v>
      </c>
      <c r="E362" s="154">
        <v>12078880.000000002</v>
      </c>
      <c r="F362" s="154">
        <f t="shared" si="18"/>
        <v>13286768.000000004</v>
      </c>
      <c r="G362" s="134">
        <f t="shared" si="20"/>
        <v>24157760.000000004</v>
      </c>
      <c r="H362" s="275" t="s">
        <v>569</v>
      </c>
      <c r="I362" s="155">
        <f t="shared" si="19"/>
        <v>12078900</v>
      </c>
      <c r="J362" s="311">
        <v>287</v>
      </c>
      <c r="K362" s="306" t="s">
        <v>817</v>
      </c>
      <c r="L362" s="308" t="s">
        <v>322</v>
      </c>
      <c r="M362" s="307">
        <v>2</v>
      </c>
      <c r="N362" s="316" t="s">
        <v>569</v>
      </c>
      <c r="O362" s="119">
        <f t="shared" si="17"/>
        <v>0</v>
      </c>
    </row>
    <row r="363" spans="1:15" ht="17.25" thickBot="1" x14ac:dyDescent="0.3">
      <c r="A363" s="273">
        <v>285</v>
      </c>
      <c r="B363" s="132" t="s">
        <v>818</v>
      </c>
      <c r="C363" s="273" t="s">
        <v>322</v>
      </c>
      <c r="D363" s="274">
        <v>2</v>
      </c>
      <c r="E363" s="154">
        <v>2415820</v>
      </c>
      <c r="F363" s="154">
        <f t="shared" si="18"/>
        <v>2657402</v>
      </c>
      <c r="G363" s="134">
        <f t="shared" si="20"/>
        <v>4831640</v>
      </c>
      <c r="H363" s="275" t="s">
        <v>569</v>
      </c>
      <c r="I363" s="155">
        <f t="shared" si="19"/>
        <v>2415900</v>
      </c>
      <c r="J363" s="311">
        <v>288</v>
      </c>
      <c r="K363" s="306" t="s">
        <v>818</v>
      </c>
      <c r="L363" s="308" t="s">
        <v>322</v>
      </c>
      <c r="M363" s="307">
        <v>2</v>
      </c>
      <c r="N363" s="316" t="s">
        <v>569</v>
      </c>
      <c r="O363" s="119">
        <f t="shared" si="17"/>
        <v>0</v>
      </c>
    </row>
    <row r="364" spans="1:15" ht="17.25" thickBot="1" x14ac:dyDescent="0.3">
      <c r="A364" s="273">
        <v>286</v>
      </c>
      <c r="B364" s="132" t="s">
        <v>819</v>
      </c>
      <c r="C364" s="273" t="s">
        <v>322</v>
      </c>
      <c r="D364" s="274">
        <v>2</v>
      </c>
      <c r="E364" s="154">
        <v>2415820</v>
      </c>
      <c r="F364" s="154">
        <f t="shared" si="18"/>
        <v>2657402</v>
      </c>
      <c r="G364" s="134">
        <f t="shared" si="20"/>
        <v>4831640</v>
      </c>
      <c r="H364" s="275" t="s">
        <v>569</v>
      </c>
      <c r="I364" s="155">
        <f t="shared" si="19"/>
        <v>2415900</v>
      </c>
      <c r="J364" s="311">
        <v>289</v>
      </c>
      <c r="K364" s="306" t="s">
        <v>819</v>
      </c>
      <c r="L364" s="308" t="s">
        <v>322</v>
      </c>
      <c r="M364" s="307">
        <v>2</v>
      </c>
      <c r="N364" s="316" t="s">
        <v>569</v>
      </c>
      <c r="O364" s="119">
        <f t="shared" si="17"/>
        <v>0</v>
      </c>
    </row>
    <row r="365" spans="1:15" ht="17.25" thickBot="1" x14ac:dyDescent="0.3">
      <c r="A365" s="273">
        <v>287</v>
      </c>
      <c r="B365" s="132" t="s">
        <v>820</v>
      </c>
      <c r="C365" s="273" t="s">
        <v>322</v>
      </c>
      <c r="D365" s="274">
        <v>2</v>
      </c>
      <c r="E365" s="154">
        <v>4026330.0000000005</v>
      </c>
      <c r="F365" s="154">
        <f t="shared" si="18"/>
        <v>4428963.0000000009</v>
      </c>
      <c r="G365" s="134">
        <f t="shared" si="20"/>
        <v>8052660.0000000009</v>
      </c>
      <c r="H365" s="275" t="s">
        <v>569</v>
      </c>
      <c r="I365" s="155">
        <f t="shared" si="19"/>
        <v>4026400</v>
      </c>
      <c r="J365" s="311">
        <v>290</v>
      </c>
      <c r="K365" s="306" t="s">
        <v>820</v>
      </c>
      <c r="L365" s="308" t="s">
        <v>322</v>
      </c>
      <c r="M365" s="307">
        <v>2</v>
      </c>
      <c r="N365" s="316" t="s">
        <v>569</v>
      </c>
      <c r="O365" s="119">
        <f t="shared" si="17"/>
        <v>0</v>
      </c>
    </row>
    <row r="366" spans="1:15" ht="17.25" thickBot="1" x14ac:dyDescent="0.3">
      <c r="A366" s="273">
        <v>288</v>
      </c>
      <c r="B366" s="132" t="s">
        <v>821</v>
      </c>
      <c r="C366" s="273" t="s">
        <v>67</v>
      </c>
      <c r="D366" s="274">
        <v>2</v>
      </c>
      <c r="E366" s="154">
        <v>1932700.0000000002</v>
      </c>
      <c r="F366" s="154">
        <f t="shared" si="18"/>
        <v>2125970.0000000005</v>
      </c>
      <c r="G366" s="134">
        <f t="shared" si="20"/>
        <v>3865400.0000000005</v>
      </c>
      <c r="H366" s="275" t="s">
        <v>678</v>
      </c>
      <c r="I366" s="155">
        <f t="shared" si="19"/>
        <v>1932700</v>
      </c>
      <c r="J366" s="311">
        <v>291</v>
      </c>
      <c r="K366" s="306" t="s">
        <v>821</v>
      </c>
      <c r="L366" s="308" t="s">
        <v>67</v>
      </c>
      <c r="M366" s="307">
        <v>2</v>
      </c>
      <c r="N366" s="316" t="s">
        <v>678</v>
      </c>
      <c r="O366" s="119">
        <f t="shared" si="17"/>
        <v>0</v>
      </c>
    </row>
    <row r="367" spans="1:15" ht="17.25" thickBot="1" x14ac:dyDescent="0.3">
      <c r="A367" s="273">
        <v>289</v>
      </c>
      <c r="B367" s="132" t="s">
        <v>822</v>
      </c>
      <c r="C367" s="273" t="s">
        <v>67</v>
      </c>
      <c r="D367" s="274">
        <v>2</v>
      </c>
      <c r="E367" s="154">
        <v>2898940.0000000005</v>
      </c>
      <c r="F367" s="154">
        <f t="shared" si="18"/>
        <v>3188834.0000000009</v>
      </c>
      <c r="G367" s="134">
        <f t="shared" si="20"/>
        <v>5797880.0000000009</v>
      </c>
      <c r="H367" s="275" t="s">
        <v>678</v>
      </c>
      <c r="I367" s="155">
        <f t="shared" si="19"/>
        <v>2899000</v>
      </c>
      <c r="J367" s="311">
        <v>292</v>
      </c>
      <c r="K367" s="306" t="s">
        <v>822</v>
      </c>
      <c r="L367" s="308" t="s">
        <v>67</v>
      </c>
      <c r="M367" s="307">
        <v>2</v>
      </c>
      <c r="N367" s="316" t="s">
        <v>678</v>
      </c>
      <c r="O367" s="119">
        <f t="shared" si="17"/>
        <v>0</v>
      </c>
    </row>
    <row r="368" spans="1:15" ht="17.25" thickBot="1" x14ac:dyDescent="0.3">
      <c r="A368" s="273">
        <v>290</v>
      </c>
      <c r="B368" s="132" t="s">
        <v>823</v>
      </c>
      <c r="C368" s="273" t="s">
        <v>67</v>
      </c>
      <c r="D368" s="274">
        <v>2</v>
      </c>
      <c r="E368" s="154">
        <v>2898940.0000000005</v>
      </c>
      <c r="F368" s="154">
        <f t="shared" si="18"/>
        <v>3188834.0000000009</v>
      </c>
      <c r="G368" s="134">
        <f t="shared" si="20"/>
        <v>5797880.0000000009</v>
      </c>
      <c r="H368" s="275" t="s">
        <v>678</v>
      </c>
      <c r="I368" s="155">
        <f t="shared" si="19"/>
        <v>2899000</v>
      </c>
      <c r="J368" s="311">
        <v>293</v>
      </c>
      <c r="K368" s="306" t="s">
        <v>823</v>
      </c>
      <c r="L368" s="308" t="s">
        <v>67</v>
      </c>
      <c r="M368" s="307">
        <v>2</v>
      </c>
      <c r="N368" s="316" t="s">
        <v>678</v>
      </c>
      <c r="O368" s="119">
        <f t="shared" si="17"/>
        <v>0</v>
      </c>
    </row>
    <row r="369" spans="1:15" ht="17.25" thickBot="1" x14ac:dyDescent="0.3">
      <c r="A369" s="273">
        <v>291</v>
      </c>
      <c r="B369" s="132" t="s">
        <v>824</v>
      </c>
      <c r="C369" s="273" t="s">
        <v>322</v>
      </c>
      <c r="D369" s="274">
        <v>2</v>
      </c>
      <c r="E369" s="154">
        <v>3221020.0000000005</v>
      </c>
      <c r="F369" s="154">
        <f t="shared" si="18"/>
        <v>3543122.0000000009</v>
      </c>
      <c r="G369" s="134">
        <f t="shared" si="20"/>
        <v>6442040.0000000009</v>
      </c>
      <c r="H369" s="275" t="s">
        <v>569</v>
      </c>
      <c r="I369" s="155">
        <f t="shared" si="19"/>
        <v>3221100</v>
      </c>
      <c r="J369" s="311">
        <v>294</v>
      </c>
      <c r="K369" s="306" t="s">
        <v>824</v>
      </c>
      <c r="L369" s="308" t="s">
        <v>322</v>
      </c>
      <c r="M369" s="307">
        <v>2</v>
      </c>
      <c r="N369" s="316" t="s">
        <v>569</v>
      </c>
      <c r="O369" s="119">
        <f t="shared" si="17"/>
        <v>0</v>
      </c>
    </row>
    <row r="370" spans="1:15" ht="17.25" thickBot="1" x14ac:dyDescent="0.3">
      <c r="A370" s="273">
        <v>292</v>
      </c>
      <c r="B370" s="132" t="s">
        <v>825</v>
      </c>
      <c r="C370" s="273" t="s">
        <v>322</v>
      </c>
      <c r="D370" s="274">
        <v>2</v>
      </c>
      <c r="E370" s="154">
        <v>7247350.0000000009</v>
      </c>
      <c r="F370" s="154">
        <f t="shared" si="18"/>
        <v>7972085.0000000019</v>
      </c>
      <c r="G370" s="134">
        <f t="shared" si="20"/>
        <v>14494700.000000002</v>
      </c>
      <c r="H370" s="275" t="s">
        <v>569</v>
      </c>
      <c r="I370" s="155">
        <f t="shared" si="19"/>
        <v>7247400</v>
      </c>
      <c r="J370" s="311">
        <v>295</v>
      </c>
      <c r="K370" s="306" t="s">
        <v>825</v>
      </c>
      <c r="L370" s="308" t="s">
        <v>322</v>
      </c>
      <c r="M370" s="307">
        <v>2</v>
      </c>
      <c r="N370" s="316" t="s">
        <v>569</v>
      </c>
      <c r="O370" s="119">
        <f t="shared" si="17"/>
        <v>0</v>
      </c>
    </row>
    <row r="371" spans="1:15" ht="37.5" customHeight="1" thickBot="1" x14ac:dyDescent="0.3">
      <c r="A371" s="273">
        <v>293</v>
      </c>
      <c r="B371" s="132" t="s">
        <v>826</v>
      </c>
      <c r="C371" s="273" t="s">
        <v>67</v>
      </c>
      <c r="D371" s="274">
        <v>2</v>
      </c>
      <c r="E371" s="154">
        <v>1610510.0000000002</v>
      </c>
      <c r="F371" s="154">
        <f t="shared" si="18"/>
        <v>1771561.0000000005</v>
      </c>
      <c r="G371" s="134">
        <f t="shared" si="20"/>
        <v>3221020.0000000005</v>
      </c>
      <c r="H371" s="275" t="s">
        <v>678</v>
      </c>
      <c r="I371" s="155">
        <f t="shared" si="19"/>
        <v>1610600</v>
      </c>
      <c r="J371" s="311">
        <v>296</v>
      </c>
      <c r="K371" s="306" t="s">
        <v>826</v>
      </c>
      <c r="L371" s="308" t="s">
        <v>67</v>
      </c>
      <c r="M371" s="307">
        <v>2</v>
      </c>
      <c r="N371" s="316" t="s">
        <v>678</v>
      </c>
      <c r="O371" s="119">
        <f t="shared" si="17"/>
        <v>0</v>
      </c>
    </row>
    <row r="372" spans="1:15" ht="39" customHeight="1" thickBot="1" x14ac:dyDescent="0.3">
      <c r="A372" s="273">
        <v>294</v>
      </c>
      <c r="B372" s="132" t="s">
        <v>827</v>
      </c>
      <c r="C372" s="273" t="s">
        <v>67</v>
      </c>
      <c r="D372" s="274">
        <v>2</v>
      </c>
      <c r="E372" s="154">
        <v>2415820</v>
      </c>
      <c r="F372" s="154">
        <f t="shared" si="18"/>
        <v>2657402</v>
      </c>
      <c r="G372" s="134">
        <f t="shared" si="20"/>
        <v>4831640</v>
      </c>
      <c r="H372" s="275" t="s">
        <v>678</v>
      </c>
      <c r="I372" s="155">
        <f t="shared" si="19"/>
        <v>2415900</v>
      </c>
      <c r="J372" s="311">
        <v>297</v>
      </c>
      <c r="K372" s="306" t="s">
        <v>827</v>
      </c>
      <c r="L372" s="308" t="s">
        <v>67</v>
      </c>
      <c r="M372" s="307">
        <v>2</v>
      </c>
      <c r="N372" s="316" t="s">
        <v>678</v>
      </c>
      <c r="O372" s="119">
        <f t="shared" si="17"/>
        <v>0</v>
      </c>
    </row>
    <row r="373" spans="1:15" ht="50.25" thickBot="1" x14ac:dyDescent="0.3">
      <c r="A373" s="273">
        <v>295</v>
      </c>
      <c r="B373" s="132" t="s">
        <v>828</v>
      </c>
      <c r="C373" s="273" t="s">
        <v>322</v>
      </c>
      <c r="D373" s="273">
        <v>2</v>
      </c>
      <c r="E373" s="154">
        <v>8648530</v>
      </c>
      <c r="F373" s="154">
        <f t="shared" si="18"/>
        <v>9513383</v>
      </c>
      <c r="G373" s="134">
        <f t="shared" si="20"/>
        <v>17297060</v>
      </c>
      <c r="H373" s="275" t="s">
        <v>693</v>
      </c>
      <c r="I373" s="155">
        <f t="shared" si="19"/>
        <v>8648600</v>
      </c>
      <c r="J373" s="311">
        <v>298</v>
      </c>
      <c r="K373" s="314" t="s">
        <v>829</v>
      </c>
      <c r="L373" s="318" t="s">
        <v>322</v>
      </c>
      <c r="M373" s="308">
        <v>2</v>
      </c>
      <c r="N373" s="306" t="s">
        <v>693</v>
      </c>
      <c r="O373" s="119">
        <f t="shared" si="17"/>
        <v>0</v>
      </c>
    </row>
    <row r="374" spans="1:15" ht="46.5" customHeight="1" thickBot="1" x14ac:dyDescent="0.3">
      <c r="A374" s="273">
        <v>296</v>
      </c>
      <c r="B374" s="132" t="s">
        <v>830</v>
      </c>
      <c r="C374" s="273" t="s">
        <v>322</v>
      </c>
      <c r="D374" s="273">
        <v>2</v>
      </c>
      <c r="E374" s="154">
        <v>5427510</v>
      </c>
      <c r="F374" s="154">
        <f t="shared" si="18"/>
        <v>5970261.0000000009</v>
      </c>
      <c r="G374" s="134">
        <f>D374*E374</f>
        <v>10855020</v>
      </c>
      <c r="H374" s="275" t="s">
        <v>680</v>
      </c>
      <c r="I374" s="155">
        <f t="shared" si="19"/>
        <v>5427600</v>
      </c>
      <c r="J374" s="311">
        <v>299</v>
      </c>
      <c r="K374" s="306" t="s">
        <v>831</v>
      </c>
      <c r="L374" s="308" t="s">
        <v>322</v>
      </c>
      <c r="M374" s="308">
        <v>2</v>
      </c>
      <c r="N374" s="316" t="s">
        <v>680</v>
      </c>
      <c r="O374" s="119">
        <f>D374-M374</f>
        <v>0</v>
      </c>
    </row>
    <row r="375" spans="1:15" ht="50.25" thickBot="1" x14ac:dyDescent="0.3">
      <c r="A375" s="214">
        <v>297</v>
      </c>
      <c r="B375" s="215" t="s">
        <v>832</v>
      </c>
      <c r="C375" s="214" t="s">
        <v>322</v>
      </c>
      <c r="D375" s="214">
        <v>2</v>
      </c>
      <c r="E375" s="216">
        <v>2528570</v>
      </c>
      <c r="F375" s="216">
        <f t="shared" si="18"/>
        <v>2781427</v>
      </c>
      <c r="G375" s="217">
        <f t="shared" si="20"/>
        <v>5057140</v>
      </c>
      <c r="H375" s="218" t="s">
        <v>693</v>
      </c>
      <c r="I375" s="155">
        <f t="shared" si="19"/>
        <v>2528600</v>
      </c>
      <c r="J375" s="311">
        <v>300</v>
      </c>
      <c r="K375" s="306" t="s">
        <v>833</v>
      </c>
      <c r="L375" s="308" t="s">
        <v>322</v>
      </c>
      <c r="M375" s="308">
        <v>2</v>
      </c>
      <c r="N375" s="306" t="s">
        <v>693</v>
      </c>
      <c r="O375" s="119">
        <f>D375-M375</f>
        <v>0</v>
      </c>
    </row>
    <row r="376" spans="1:15" ht="17.25" thickBot="1" x14ac:dyDescent="0.3">
      <c r="A376" s="521">
        <v>298</v>
      </c>
      <c r="B376" s="522" t="s">
        <v>917</v>
      </c>
      <c r="C376" s="522"/>
      <c r="D376" s="522"/>
      <c r="E376" s="522"/>
      <c r="F376" s="158"/>
      <c r="G376" s="148"/>
      <c r="H376" s="172"/>
      <c r="I376" s="155"/>
      <c r="J376" s="323"/>
      <c r="K376" s="306"/>
      <c r="L376" s="324"/>
      <c r="M376" s="324"/>
      <c r="N376" s="306"/>
    </row>
    <row r="377" spans="1:15" ht="33" customHeight="1" thickBot="1" x14ac:dyDescent="0.3">
      <c r="A377" s="521"/>
      <c r="B377" s="219" t="s">
        <v>834</v>
      </c>
      <c r="C377" s="523" t="s">
        <v>835</v>
      </c>
      <c r="D377" s="524"/>
      <c r="E377" s="524"/>
      <c r="F377" s="524"/>
      <c r="G377" s="524"/>
      <c r="H377" s="525"/>
      <c r="I377" s="155"/>
      <c r="J377" s="323"/>
      <c r="K377" s="306"/>
      <c r="L377" s="324"/>
      <c r="M377" s="324"/>
      <c r="N377" s="306"/>
    </row>
    <row r="378" spans="1:15" ht="17.25" thickBot="1" x14ac:dyDescent="0.3">
      <c r="A378" s="521"/>
      <c r="B378" s="419" t="s">
        <v>918</v>
      </c>
      <c r="C378" s="420" t="s">
        <v>18</v>
      </c>
      <c r="D378" s="420">
        <v>0</v>
      </c>
      <c r="E378" s="421">
        <v>0</v>
      </c>
      <c r="F378" s="221"/>
      <c r="G378" s="221">
        <f>D378*E378</f>
        <v>0</v>
      </c>
      <c r="H378" s="222"/>
      <c r="I378" s="155"/>
      <c r="J378" s="323"/>
      <c r="K378" s="306"/>
      <c r="L378" s="324"/>
      <c r="M378" s="324"/>
      <c r="N378" s="306"/>
    </row>
    <row r="379" spans="1:15" ht="17.25" thickBot="1" x14ac:dyDescent="0.3">
      <c r="A379" s="521"/>
      <c r="B379" s="419" t="s">
        <v>919</v>
      </c>
      <c r="C379" s="420" t="s">
        <v>67</v>
      </c>
      <c r="D379" s="420">
        <v>0</v>
      </c>
      <c r="E379" s="421">
        <v>0</v>
      </c>
      <c r="F379" s="221"/>
      <c r="G379" s="221">
        <f>D379*E379</f>
        <v>0</v>
      </c>
      <c r="H379" s="222"/>
      <c r="I379" s="155"/>
      <c r="J379" s="323"/>
      <c r="K379" s="306"/>
      <c r="L379" s="324"/>
      <c r="M379" s="324"/>
      <c r="N379" s="306"/>
    </row>
    <row r="380" spans="1:15" ht="17.25" thickBot="1" x14ac:dyDescent="0.3">
      <c r="A380" s="521"/>
      <c r="B380" s="419" t="s">
        <v>920</v>
      </c>
      <c r="C380" s="420" t="s">
        <v>18</v>
      </c>
      <c r="D380" s="420">
        <v>0</v>
      </c>
      <c r="E380" s="421">
        <v>0</v>
      </c>
      <c r="F380" s="221"/>
      <c r="G380" s="221">
        <f>D380*E380</f>
        <v>0</v>
      </c>
      <c r="H380" s="222"/>
      <c r="I380" s="155"/>
      <c r="J380" s="323"/>
      <c r="K380" s="306"/>
      <c r="L380" s="324"/>
      <c r="M380" s="324"/>
      <c r="N380" s="306"/>
    </row>
    <row r="381" spans="1:15" s="165" customFormat="1" ht="17.25" thickBot="1" x14ac:dyDescent="0.3">
      <c r="A381" s="511" t="s">
        <v>58</v>
      </c>
      <c r="B381" s="512"/>
      <c r="C381" s="162"/>
      <c r="D381" s="163"/>
      <c r="E381" s="164"/>
      <c r="F381" s="164"/>
      <c r="G381" s="164">
        <f>SUM(G6:G375)+G378+G379+G380</f>
        <v>4060969440</v>
      </c>
      <c r="H381" s="174"/>
      <c r="J381" s="323"/>
      <c r="K381" s="306" t="s">
        <v>834</v>
      </c>
      <c r="L381" s="513" t="s">
        <v>835</v>
      </c>
      <c r="M381" s="514"/>
      <c r="N381" s="515"/>
    </row>
  </sheetData>
  <mergeCells count="124">
    <mergeCell ref="A59:A60"/>
    <mergeCell ref="C59:C60"/>
    <mergeCell ref="D59:D60"/>
    <mergeCell ref="H59:H60"/>
    <mergeCell ref="A72:A73"/>
    <mergeCell ref="C72:C73"/>
    <mergeCell ref="D72:D73"/>
    <mergeCell ref="H72:H73"/>
    <mergeCell ref="A1:B1"/>
    <mergeCell ref="A2:H2"/>
    <mergeCell ref="D3:H3"/>
    <mergeCell ref="A27:A28"/>
    <mergeCell ref="C27:C28"/>
    <mergeCell ref="D27:D28"/>
    <mergeCell ref="H27:H28"/>
    <mergeCell ref="A30:A31"/>
    <mergeCell ref="C30:C31"/>
    <mergeCell ref="D30:D31"/>
    <mergeCell ref="H30:H31"/>
    <mergeCell ref="J4:J5"/>
    <mergeCell ref="K4:K5"/>
    <mergeCell ref="L4:L5"/>
    <mergeCell ref="N4:N5"/>
    <mergeCell ref="J26:J27"/>
    <mergeCell ref="L26:L27"/>
    <mergeCell ref="M26:M27"/>
    <mergeCell ref="N26:N27"/>
    <mergeCell ref="J29:J30"/>
    <mergeCell ref="L29:L30"/>
    <mergeCell ref="M29:M30"/>
    <mergeCell ref="N29:N30"/>
    <mergeCell ref="J32:J33"/>
    <mergeCell ref="L32:L33"/>
    <mergeCell ref="M32:M33"/>
    <mergeCell ref="N32:N33"/>
    <mergeCell ref="A33:A34"/>
    <mergeCell ref="C33:C34"/>
    <mergeCell ref="D33:D34"/>
    <mergeCell ref="H33:H34"/>
    <mergeCell ref="J35:J36"/>
    <mergeCell ref="L35:L36"/>
    <mergeCell ref="M35:M36"/>
    <mergeCell ref="N35:N36"/>
    <mergeCell ref="A36:A37"/>
    <mergeCell ref="C36:C37"/>
    <mergeCell ref="D36:D37"/>
    <mergeCell ref="H36:H37"/>
    <mergeCell ref="J39:J40"/>
    <mergeCell ref="L39:L40"/>
    <mergeCell ref="M39:M40"/>
    <mergeCell ref="N39:N40"/>
    <mergeCell ref="A40:A41"/>
    <mergeCell ref="C40:C41"/>
    <mergeCell ref="D40:D41"/>
    <mergeCell ref="H40:H41"/>
    <mergeCell ref="J55:J56"/>
    <mergeCell ref="L55:L56"/>
    <mergeCell ref="M55:M56"/>
    <mergeCell ref="N55:N56"/>
    <mergeCell ref="J64:J65"/>
    <mergeCell ref="L64:L65"/>
    <mergeCell ref="M64:M65"/>
    <mergeCell ref="N64:N65"/>
    <mergeCell ref="J67:J69"/>
    <mergeCell ref="L67:L69"/>
    <mergeCell ref="M67:M69"/>
    <mergeCell ref="N67:N69"/>
    <mergeCell ref="A68:A69"/>
    <mergeCell ref="C68:C69"/>
    <mergeCell ref="D68:D69"/>
    <mergeCell ref="H68:H69"/>
    <mergeCell ref="J73:J75"/>
    <mergeCell ref="L73:L75"/>
    <mergeCell ref="M73:M75"/>
    <mergeCell ref="N73:N75"/>
    <mergeCell ref="A78:A79"/>
    <mergeCell ref="C78:C79"/>
    <mergeCell ref="D78:D79"/>
    <mergeCell ref="H78:H79"/>
    <mergeCell ref="J81:J83"/>
    <mergeCell ref="L81:L83"/>
    <mergeCell ref="M81:M83"/>
    <mergeCell ref="N81:N83"/>
    <mergeCell ref="J85:J86"/>
    <mergeCell ref="L85:L86"/>
    <mergeCell ref="M85:M86"/>
    <mergeCell ref="N85:N86"/>
    <mergeCell ref="A86:A87"/>
    <mergeCell ref="C86:C87"/>
    <mergeCell ref="D86:D87"/>
    <mergeCell ref="H86:H87"/>
    <mergeCell ref="A89:A90"/>
    <mergeCell ref="C89:C90"/>
    <mergeCell ref="D89:D90"/>
    <mergeCell ref="H89:H90"/>
    <mergeCell ref="J89:J90"/>
    <mergeCell ref="L89:L90"/>
    <mergeCell ref="M89:M90"/>
    <mergeCell ref="N89:N90"/>
    <mergeCell ref="J100:J101"/>
    <mergeCell ref="L100:L101"/>
    <mergeCell ref="M100:M101"/>
    <mergeCell ref="N100:N101"/>
    <mergeCell ref="L116:L117"/>
    <mergeCell ref="J104:J106"/>
    <mergeCell ref="L104:L106"/>
    <mergeCell ref="M104:M106"/>
    <mergeCell ref="N104:N106"/>
    <mergeCell ref="J109:J110"/>
    <mergeCell ref="L109:L110"/>
    <mergeCell ref="M109:M110"/>
    <mergeCell ref="N109:N110"/>
    <mergeCell ref="M116:M117"/>
    <mergeCell ref="N116:N117"/>
    <mergeCell ref="A381:B381"/>
    <mergeCell ref="L381:N381"/>
    <mergeCell ref="A110:A111"/>
    <mergeCell ref="C110:C111"/>
    <mergeCell ref="D110:D111"/>
    <mergeCell ref="H110:H111"/>
    <mergeCell ref="J116:J117"/>
    <mergeCell ref="A376:A380"/>
    <mergeCell ref="B376:E376"/>
    <mergeCell ref="C377:H377"/>
  </mergeCells>
  <printOptions horizontalCentered="1"/>
  <pageMargins left="0" right="0" top="0.5" bottom="0.5" header="0" footer="0.25"/>
  <pageSetup paperSize="9" orientation="landscape" r:id="rId1"/>
  <headerFooter>
    <oddFooter>&amp;C&amp;P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5"/>
  <sheetViews>
    <sheetView topLeftCell="A61" workbookViewId="0">
      <selection activeCell="J89" sqref="J89"/>
    </sheetView>
  </sheetViews>
  <sheetFormatPr defaultColWidth="17.28515625" defaultRowHeight="12.75" x14ac:dyDescent="0.2"/>
  <cols>
    <col min="1" max="1" width="10" style="176" customWidth="1"/>
    <col min="2" max="2" width="27.5703125" style="205" customWidth="1"/>
    <col min="3" max="3" width="9.7109375" style="176" bestFit="1" customWidth="1"/>
    <col min="4" max="4" width="14.28515625" style="177" bestFit="1" customWidth="1"/>
    <col min="5" max="5" width="12.42578125" style="177" customWidth="1"/>
    <col min="6" max="6" width="16.5703125" style="177" bestFit="1" customWidth="1"/>
    <col min="7" max="7" width="13.7109375" style="178" customWidth="1"/>
    <col min="8" max="8" width="13.42578125" style="177" bestFit="1" customWidth="1"/>
    <col min="9" max="9" width="19.140625" style="349" bestFit="1" customWidth="1"/>
    <col min="10" max="10" width="9.7109375" style="176" bestFit="1" customWidth="1"/>
    <col min="11" max="16384" width="17.28515625" style="176"/>
  </cols>
  <sheetData>
    <row r="1" spans="1:10" ht="16.5" x14ac:dyDescent="0.25">
      <c r="A1" s="537" t="s">
        <v>302</v>
      </c>
      <c r="B1" s="537"/>
      <c r="I1" s="178"/>
      <c r="J1" s="177"/>
    </row>
    <row r="2" spans="1:10" ht="18.75" x14ac:dyDescent="0.3">
      <c r="A2" s="538" t="s">
        <v>838</v>
      </c>
      <c r="B2" s="538"/>
      <c r="C2" s="538"/>
      <c r="D2" s="538"/>
      <c r="E2" s="538"/>
      <c r="F2" s="538"/>
      <c r="G2" s="538"/>
      <c r="H2" s="538"/>
      <c r="I2" s="538"/>
      <c r="J2" s="538"/>
    </row>
    <row r="3" spans="1:10" ht="16.5" x14ac:dyDescent="0.2">
      <c r="A3" s="539"/>
      <c r="B3" s="539"/>
      <c r="C3" s="539"/>
      <c r="D3" s="539"/>
      <c r="E3" s="539"/>
      <c r="F3" s="539"/>
      <c r="G3" s="539"/>
      <c r="H3" s="539"/>
      <c r="I3" s="539"/>
      <c r="J3" s="539"/>
    </row>
    <row r="4" spans="1:10" ht="56.25" x14ac:dyDescent="0.2">
      <c r="A4" s="282" t="s">
        <v>0</v>
      </c>
      <c r="B4" s="282" t="s">
        <v>4</v>
      </c>
      <c r="C4" s="282" t="s">
        <v>9</v>
      </c>
      <c r="D4" s="282" t="s">
        <v>59</v>
      </c>
      <c r="E4" s="282" t="s">
        <v>60</v>
      </c>
      <c r="F4" s="282" t="s">
        <v>839</v>
      </c>
      <c r="G4" s="285" t="s">
        <v>61</v>
      </c>
      <c r="H4" s="179" t="s">
        <v>840</v>
      </c>
      <c r="I4" s="325" t="s">
        <v>309</v>
      </c>
      <c r="J4" s="179" t="s">
        <v>3</v>
      </c>
    </row>
    <row r="5" spans="1:10" s="184" customFormat="1" ht="16.5" x14ac:dyDescent="0.2">
      <c r="A5" s="180" t="s">
        <v>47</v>
      </c>
      <c r="B5" s="181" t="s">
        <v>48</v>
      </c>
      <c r="C5" s="182" t="s">
        <v>49</v>
      </c>
      <c r="D5" s="182" t="s">
        <v>50</v>
      </c>
      <c r="E5" s="182" t="s">
        <v>51</v>
      </c>
      <c r="F5" s="182" t="s">
        <v>52</v>
      </c>
      <c r="G5" s="183" t="s">
        <v>53</v>
      </c>
      <c r="H5" s="326" t="s">
        <v>54</v>
      </c>
      <c r="I5" s="183" t="s">
        <v>55</v>
      </c>
      <c r="J5" s="182" t="s">
        <v>72</v>
      </c>
    </row>
    <row r="6" spans="1:10" s="184" customFormat="1" ht="37.5" x14ac:dyDescent="0.2">
      <c r="A6" s="282" t="s">
        <v>279</v>
      </c>
      <c r="B6" s="327" t="s">
        <v>841</v>
      </c>
      <c r="C6" s="182"/>
      <c r="D6" s="182"/>
      <c r="E6" s="182"/>
      <c r="F6" s="182"/>
      <c r="G6" s="183"/>
      <c r="H6" s="326"/>
      <c r="I6" s="183"/>
      <c r="J6" s="182"/>
    </row>
    <row r="7" spans="1:10" ht="37.5" x14ac:dyDescent="0.2">
      <c r="A7" s="282" t="s">
        <v>280</v>
      </c>
      <c r="B7" s="327" t="s">
        <v>842</v>
      </c>
      <c r="C7" s="282"/>
      <c r="D7" s="282"/>
      <c r="E7" s="282"/>
      <c r="F7" s="282"/>
      <c r="G7" s="285"/>
      <c r="H7" s="185"/>
      <c r="I7" s="328"/>
      <c r="J7" s="185"/>
    </row>
    <row r="8" spans="1:10" ht="18.75" x14ac:dyDescent="0.2">
      <c r="A8" s="329">
        <v>1</v>
      </c>
      <c r="B8" s="330" t="s">
        <v>843</v>
      </c>
      <c r="C8" s="329" t="s">
        <v>299</v>
      </c>
      <c r="D8" s="329">
        <v>8</v>
      </c>
      <c r="E8" s="329">
        <v>1100</v>
      </c>
      <c r="F8" s="329">
        <v>75</v>
      </c>
      <c r="G8" s="331">
        <v>660</v>
      </c>
      <c r="H8" s="186">
        <f>1839*120%</f>
        <v>2206.7999999999997</v>
      </c>
      <c r="I8" s="332">
        <f t="shared" ref="I8:I53" si="0">H8*G8</f>
        <v>1456487.9999999998</v>
      </c>
      <c r="J8" s="186"/>
    </row>
    <row r="9" spans="1:10" ht="18.75" x14ac:dyDescent="0.2">
      <c r="A9" s="333">
        <v>2</v>
      </c>
      <c r="B9" s="334" t="s">
        <v>844</v>
      </c>
      <c r="C9" s="333" t="s">
        <v>299</v>
      </c>
      <c r="D9" s="333">
        <v>1</v>
      </c>
      <c r="E9" s="333">
        <v>1100</v>
      </c>
      <c r="F9" s="333">
        <v>500</v>
      </c>
      <c r="G9" s="335">
        <v>550</v>
      </c>
      <c r="H9" s="187">
        <f t="shared" ref="H9:H53" si="1">1839*120%</f>
        <v>2206.7999999999997</v>
      </c>
      <c r="I9" s="336">
        <f t="shared" si="0"/>
        <v>1213739.9999999998</v>
      </c>
      <c r="J9" s="187"/>
    </row>
    <row r="10" spans="1:10" ht="18.75" x14ac:dyDescent="0.2">
      <c r="A10" s="333">
        <v>3</v>
      </c>
      <c r="B10" s="334" t="s">
        <v>845</v>
      </c>
      <c r="C10" s="333" t="s">
        <v>67</v>
      </c>
      <c r="D10" s="333">
        <v>16</v>
      </c>
      <c r="E10" s="333">
        <v>1100</v>
      </c>
      <c r="F10" s="333">
        <v>80</v>
      </c>
      <c r="G10" s="335">
        <v>1408</v>
      </c>
      <c r="H10" s="187">
        <f t="shared" si="1"/>
        <v>2206.7999999999997</v>
      </c>
      <c r="I10" s="336">
        <f t="shared" si="0"/>
        <v>3107174.3999999994</v>
      </c>
      <c r="J10" s="187"/>
    </row>
    <row r="11" spans="1:10" ht="18.75" x14ac:dyDescent="0.2">
      <c r="A11" s="333">
        <v>4</v>
      </c>
      <c r="B11" s="334" t="s">
        <v>846</v>
      </c>
      <c r="C11" s="333" t="s">
        <v>299</v>
      </c>
      <c r="D11" s="333">
        <v>1</v>
      </c>
      <c r="E11" s="333">
        <v>1100</v>
      </c>
      <c r="F11" s="333">
        <v>300</v>
      </c>
      <c r="G11" s="335">
        <v>330</v>
      </c>
      <c r="H11" s="187">
        <f t="shared" si="1"/>
        <v>2206.7999999999997</v>
      </c>
      <c r="I11" s="336">
        <f t="shared" si="0"/>
        <v>728243.99999999988</v>
      </c>
      <c r="J11" s="187"/>
    </row>
    <row r="12" spans="1:10" ht="18.75" x14ac:dyDescent="0.2">
      <c r="A12" s="333">
        <v>5</v>
      </c>
      <c r="B12" s="334" t="s">
        <v>847</v>
      </c>
      <c r="C12" s="333" t="s">
        <v>67</v>
      </c>
      <c r="D12" s="333">
        <v>4</v>
      </c>
      <c r="E12" s="333">
        <v>1100</v>
      </c>
      <c r="F12" s="333">
        <v>5000</v>
      </c>
      <c r="G12" s="335">
        <v>22000</v>
      </c>
      <c r="H12" s="187">
        <f t="shared" si="1"/>
        <v>2206.7999999999997</v>
      </c>
      <c r="I12" s="336">
        <f t="shared" si="0"/>
        <v>48549599.999999993</v>
      </c>
      <c r="J12" s="187"/>
    </row>
    <row r="13" spans="1:10" ht="18.75" x14ac:dyDescent="0.2">
      <c r="A13" s="337">
        <v>6</v>
      </c>
      <c r="B13" s="338" t="s">
        <v>848</v>
      </c>
      <c r="C13" s="337" t="s">
        <v>299</v>
      </c>
      <c r="D13" s="337">
        <v>4</v>
      </c>
      <c r="E13" s="337">
        <v>1100</v>
      </c>
      <c r="F13" s="337">
        <v>150</v>
      </c>
      <c r="G13" s="339">
        <v>660</v>
      </c>
      <c r="H13" s="188">
        <f t="shared" si="1"/>
        <v>2206.7999999999997</v>
      </c>
      <c r="I13" s="340">
        <f t="shared" si="0"/>
        <v>1456487.9999999998</v>
      </c>
      <c r="J13" s="188"/>
    </row>
    <row r="14" spans="1:10" ht="37.5" x14ac:dyDescent="0.2">
      <c r="A14" s="282" t="s">
        <v>289</v>
      </c>
      <c r="B14" s="327" t="s">
        <v>849</v>
      </c>
      <c r="C14" s="282"/>
      <c r="D14" s="282"/>
      <c r="E14" s="282"/>
      <c r="F14" s="282"/>
      <c r="G14" s="285"/>
      <c r="H14" s="185"/>
      <c r="I14" s="328"/>
      <c r="J14" s="185"/>
    </row>
    <row r="15" spans="1:10" ht="18.75" x14ac:dyDescent="0.2">
      <c r="A15" s="333">
        <v>1</v>
      </c>
      <c r="B15" s="334" t="s">
        <v>79</v>
      </c>
      <c r="C15" s="333" t="s">
        <v>299</v>
      </c>
      <c r="D15" s="333">
        <v>8</v>
      </c>
      <c r="E15" s="333">
        <v>100</v>
      </c>
      <c r="F15" s="333">
        <v>75</v>
      </c>
      <c r="G15" s="335">
        <v>60</v>
      </c>
      <c r="H15" s="187">
        <f t="shared" si="1"/>
        <v>2206.7999999999997</v>
      </c>
      <c r="I15" s="336">
        <f t="shared" si="0"/>
        <v>132407.99999999997</v>
      </c>
      <c r="J15" s="187"/>
    </row>
    <row r="16" spans="1:10" ht="18.75" x14ac:dyDescent="0.2">
      <c r="A16" s="333">
        <v>2</v>
      </c>
      <c r="B16" s="334" t="s">
        <v>845</v>
      </c>
      <c r="C16" s="333" t="s">
        <v>67</v>
      </c>
      <c r="D16" s="333">
        <v>16</v>
      </c>
      <c r="E16" s="333">
        <v>100</v>
      </c>
      <c r="F16" s="333">
        <v>80</v>
      </c>
      <c r="G16" s="335">
        <v>128</v>
      </c>
      <c r="H16" s="187">
        <f t="shared" si="1"/>
        <v>2206.7999999999997</v>
      </c>
      <c r="I16" s="336">
        <f t="shared" si="0"/>
        <v>282470.39999999997</v>
      </c>
      <c r="J16" s="187"/>
    </row>
    <row r="17" spans="1:10" ht="18.75" x14ac:dyDescent="0.2">
      <c r="A17" s="333">
        <v>3</v>
      </c>
      <c r="B17" s="334" t="s">
        <v>846</v>
      </c>
      <c r="C17" s="333" t="s">
        <v>299</v>
      </c>
      <c r="D17" s="333">
        <v>1</v>
      </c>
      <c r="E17" s="333">
        <v>100</v>
      </c>
      <c r="F17" s="333">
        <v>300</v>
      </c>
      <c r="G17" s="335">
        <v>30</v>
      </c>
      <c r="H17" s="187">
        <f t="shared" si="1"/>
        <v>2206.7999999999997</v>
      </c>
      <c r="I17" s="336">
        <f t="shared" si="0"/>
        <v>66203.999999999985</v>
      </c>
      <c r="J17" s="187"/>
    </row>
    <row r="18" spans="1:10" ht="18.75" x14ac:dyDescent="0.2">
      <c r="A18" s="333">
        <v>4</v>
      </c>
      <c r="B18" s="334" t="s">
        <v>83</v>
      </c>
      <c r="C18" s="333" t="s">
        <v>299</v>
      </c>
      <c r="D18" s="333">
        <v>17</v>
      </c>
      <c r="E18" s="333">
        <v>100</v>
      </c>
      <c r="F18" s="333">
        <v>500</v>
      </c>
      <c r="G18" s="335">
        <v>850</v>
      </c>
      <c r="H18" s="187">
        <f t="shared" si="1"/>
        <v>2206.7999999999997</v>
      </c>
      <c r="I18" s="336">
        <f t="shared" si="0"/>
        <v>1875779.9999999998</v>
      </c>
      <c r="J18" s="187"/>
    </row>
    <row r="19" spans="1:10" ht="18.75" x14ac:dyDescent="0.2">
      <c r="A19" s="333">
        <v>5</v>
      </c>
      <c r="B19" s="334" t="s">
        <v>847</v>
      </c>
      <c r="C19" s="333" t="s">
        <v>67</v>
      </c>
      <c r="D19" s="333">
        <v>4</v>
      </c>
      <c r="E19" s="333">
        <v>100</v>
      </c>
      <c r="F19" s="333">
        <v>5000</v>
      </c>
      <c r="G19" s="335">
        <v>2000</v>
      </c>
      <c r="H19" s="187">
        <f t="shared" si="1"/>
        <v>2206.7999999999997</v>
      </c>
      <c r="I19" s="336">
        <f t="shared" si="0"/>
        <v>4413599.9999999991</v>
      </c>
      <c r="J19" s="187"/>
    </row>
    <row r="20" spans="1:10" s="190" customFormat="1" ht="37.5" x14ac:dyDescent="0.2">
      <c r="A20" s="282" t="s">
        <v>292</v>
      </c>
      <c r="B20" s="327" t="s">
        <v>850</v>
      </c>
      <c r="C20" s="282"/>
      <c r="D20" s="282"/>
      <c r="E20" s="282"/>
      <c r="F20" s="282"/>
      <c r="G20" s="285"/>
      <c r="H20" s="185">
        <f t="shared" si="1"/>
        <v>2206.7999999999997</v>
      </c>
      <c r="I20" s="328"/>
      <c r="J20" s="189"/>
    </row>
    <row r="21" spans="1:10" ht="18.75" x14ac:dyDescent="0.2">
      <c r="A21" s="333">
        <v>1</v>
      </c>
      <c r="B21" s="334" t="s">
        <v>851</v>
      </c>
      <c r="C21" s="333" t="s">
        <v>299</v>
      </c>
      <c r="D21" s="333">
        <v>8</v>
      </c>
      <c r="E21" s="333">
        <v>1168</v>
      </c>
      <c r="F21" s="333">
        <v>60</v>
      </c>
      <c r="G21" s="335">
        <v>560.64</v>
      </c>
      <c r="H21" s="187">
        <f t="shared" si="1"/>
        <v>2206.7999999999997</v>
      </c>
      <c r="I21" s="336">
        <f t="shared" si="0"/>
        <v>1237220.3519999997</v>
      </c>
      <c r="J21" s="187"/>
    </row>
    <row r="22" spans="1:10" ht="18.75" x14ac:dyDescent="0.2">
      <c r="A22" s="333">
        <v>2</v>
      </c>
      <c r="B22" s="334" t="s">
        <v>845</v>
      </c>
      <c r="C22" s="333" t="s">
        <v>67</v>
      </c>
      <c r="D22" s="333">
        <v>16</v>
      </c>
      <c r="E22" s="333">
        <v>1168</v>
      </c>
      <c r="F22" s="333">
        <v>80</v>
      </c>
      <c r="G22" s="335">
        <v>1495.04</v>
      </c>
      <c r="H22" s="187">
        <f t="shared" si="1"/>
        <v>2206.7999999999997</v>
      </c>
      <c r="I22" s="336">
        <f t="shared" si="0"/>
        <v>3299254.2719999994</v>
      </c>
      <c r="J22" s="187"/>
    </row>
    <row r="23" spans="1:10" ht="18.75" x14ac:dyDescent="0.2">
      <c r="A23" s="333">
        <v>3</v>
      </c>
      <c r="B23" s="334" t="s">
        <v>846</v>
      </c>
      <c r="C23" s="333" t="s">
        <v>299</v>
      </c>
      <c r="D23" s="333">
        <v>1</v>
      </c>
      <c r="E23" s="333">
        <v>1168</v>
      </c>
      <c r="F23" s="333">
        <v>300</v>
      </c>
      <c r="G23" s="335">
        <v>350.4</v>
      </c>
      <c r="H23" s="187">
        <f t="shared" si="1"/>
        <v>2206.7999999999997</v>
      </c>
      <c r="I23" s="336">
        <f t="shared" si="0"/>
        <v>773262.71999999986</v>
      </c>
      <c r="J23" s="187"/>
    </row>
    <row r="24" spans="1:10" ht="18.75" x14ac:dyDescent="0.2">
      <c r="A24" s="333">
        <v>4</v>
      </c>
      <c r="B24" s="334" t="s">
        <v>852</v>
      </c>
      <c r="C24" s="333" t="s">
        <v>299</v>
      </c>
      <c r="D24" s="333">
        <v>1</v>
      </c>
      <c r="E24" s="333">
        <v>400</v>
      </c>
      <c r="F24" s="333">
        <v>1500</v>
      </c>
      <c r="G24" s="335">
        <v>600</v>
      </c>
      <c r="H24" s="187">
        <f t="shared" si="1"/>
        <v>2206.7999999999997</v>
      </c>
      <c r="I24" s="336">
        <f t="shared" si="0"/>
        <v>1324079.9999999998</v>
      </c>
      <c r="J24" s="187"/>
    </row>
    <row r="25" spans="1:10" ht="18.75" x14ac:dyDescent="0.2">
      <c r="A25" s="333">
        <v>5</v>
      </c>
      <c r="B25" s="334" t="s">
        <v>853</v>
      </c>
      <c r="C25" s="333" t="s">
        <v>299</v>
      </c>
      <c r="D25" s="333">
        <v>2</v>
      </c>
      <c r="E25" s="333">
        <v>400</v>
      </c>
      <c r="F25" s="333">
        <v>2000</v>
      </c>
      <c r="G25" s="335">
        <v>1600</v>
      </c>
      <c r="H25" s="187">
        <f t="shared" si="1"/>
        <v>2206.7999999999997</v>
      </c>
      <c r="I25" s="336">
        <f t="shared" si="0"/>
        <v>3530879.9999999995</v>
      </c>
      <c r="J25" s="187"/>
    </row>
    <row r="26" spans="1:10" ht="18.75" x14ac:dyDescent="0.2">
      <c r="A26" s="333">
        <v>6</v>
      </c>
      <c r="B26" s="334" t="s">
        <v>854</v>
      </c>
      <c r="C26" s="333" t="s">
        <v>299</v>
      </c>
      <c r="D26" s="333">
        <v>4</v>
      </c>
      <c r="E26" s="333">
        <v>300</v>
      </c>
      <c r="F26" s="333">
        <v>1000</v>
      </c>
      <c r="G26" s="335">
        <v>1200</v>
      </c>
      <c r="H26" s="187">
        <f t="shared" si="1"/>
        <v>2206.7999999999997</v>
      </c>
      <c r="I26" s="336">
        <f t="shared" si="0"/>
        <v>2648159.9999999995</v>
      </c>
      <c r="J26" s="187"/>
    </row>
    <row r="27" spans="1:10" ht="18.75" x14ac:dyDescent="0.2">
      <c r="A27" s="333">
        <v>7</v>
      </c>
      <c r="B27" s="334" t="s">
        <v>855</v>
      </c>
      <c r="C27" s="333" t="s">
        <v>299</v>
      </c>
      <c r="D27" s="333">
        <v>4</v>
      </c>
      <c r="E27" s="333">
        <v>400</v>
      </c>
      <c r="F27" s="333">
        <v>2000</v>
      </c>
      <c r="G27" s="335">
        <v>3200</v>
      </c>
      <c r="H27" s="187">
        <f t="shared" si="1"/>
        <v>2206.7999999999997</v>
      </c>
      <c r="I27" s="336">
        <f t="shared" si="0"/>
        <v>7061759.9999999991</v>
      </c>
      <c r="J27" s="187"/>
    </row>
    <row r="28" spans="1:10" ht="18.75" x14ac:dyDescent="0.2">
      <c r="A28" s="333">
        <v>8</v>
      </c>
      <c r="B28" s="334" t="s">
        <v>856</v>
      </c>
      <c r="C28" s="333" t="s">
        <v>299</v>
      </c>
      <c r="D28" s="333">
        <v>4</v>
      </c>
      <c r="E28" s="333">
        <v>300</v>
      </c>
      <c r="F28" s="333">
        <v>2000</v>
      </c>
      <c r="G28" s="335">
        <v>2400</v>
      </c>
      <c r="H28" s="187">
        <f t="shared" si="1"/>
        <v>2206.7999999999997</v>
      </c>
      <c r="I28" s="336">
        <f t="shared" si="0"/>
        <v>5296319.9999999991</v>
      </c>
      <c r="J28" s="187"/>
    </row>
    <row r="29" spans="1:10" ht="37.5" x14ac:dyDescent="0.2">
      <c r="A29" s="282" t="s">
        <v>295</v>
      </c>
      <c r="B29" s="327" t="s">
        <v>890</v>
      </c>
      <c r="C29" s="282"/>
      <c r="D29" s="282"/>
      <c r="E29" s="282"/>
      <c r="F29" s="282"/>
      <c r="G29" s="285"/>
      <c r="H29" s="185"/>
      <c r="I29" s="328"/>
      <c r="J29" s="185"/>
    </row>
    <row r="30" spans="1:10" ht="18.75" x14ac:dyDescent="0.2">
      <c r="A30" s="333">
        <v>1</v>
      </c>
      <c r="B30" s="334" t="s">
        <v>857</v>
      </c>
      <c r="C30" s="333" t="s">
        <v>299</v>
      </c>
      <c r="D30" s="333">
        <v>2</v>
      </c>
      <c r="E30" s="333">
        <v>400</v>
      </c>
      <c r="F30" s="333">
        <v>5000</v>
      </c>
      <c r="G30" s="335">
        <v>4000</v>
      </c>
      <c r="H30" s="187">
        <f t="shared" si="1"/>
        <v>2206.7999999999997</v>
      </c>
      <c r="I30" s="336">
        <f t="shared" si="0"/>
        <v>8827199.9999999981</v>
      </c>
      <c r="J30" s="187"/>
    </row>
    <row r="31" spans="1:10" ht="37.5" x14ac:dyDescent="0.2">
      <c r="A31" s="333">
        <v>2</v>
      </c>
      <c r="B31" s="334" t="s">
        <v>858</v>
      </c>
      <c r="C31" s="333" t="s">
        <v>299</v>
      </c>
      <c r="D31" s="333">
        <v>1</v>
      </c>
      <c r="E31" s="333">
        <v>400</v>
      </c>
      <c r="F31" s="333">
        <v>2000</v>
      </c>
      <c r="G31" s="335">
        <v>800</v>
      </c>
      <c r="H31" s="187">
        <f t="shared" si="1"/>
        <v>2206.7999999999997</v>
      </c>
      <c r="I31" s="336">
        <f t="shared" si="0"/>
        <v>1765439.9999999998</v>
      </c>
      <c r="J31" s="187"/>
    </row>
    <row r="32" spans="1:10" ht="18.75" x14ac:dyDescent="0.2">
      <c r="A32" s="333">
        <v>3</v>
      </c>
      <c r="B32" s="334" t="s">
        <v>859</v>
      </c>
      <c r="C32" s="333" t="s">
        <v>299</v>
      </c>
      <c r="D32" s="333">
        <v>3</v>
      </c>
      <c r="E32" s="333">
        <v>1000</v>
      </c>
      <c r="F32" s="333">
        <v>3000</v>
      </c>
      <c r="G32" s="335">
        <v>9000</v>
      </c>
      <c r="H32" s="187">
        <f t="shared" si="1"/>
        <v>2206.7999999999997</v>
      </c>
      <c r="I32" s="336">
        <f t="shared" si="0"/>
        <v>19861199.999999996</v>
      </c>
      <c r="J32" s="187"/>
    </row>
    <row r="33" spans="1:10" ht="18.75" x14ac:dyDescent="0.2">
      <c r="A33" s="333">
        <v>4</v>
      </c>
      <c r="B33" s="334" t="s">
        <v>83</v>
      </c>
      <c r="C33" s="333" t="s">
        <v>299</v>
      </c>
      <c r="D33" s="333">
        <v>5</v>
      </c>
      <c r="E33" s="333">
        <v>1768</v>
      </c>
      <c r="F33" s="333">
        <v>500</v>
      </c>
      <c r="G33" s="335">
        <v>4420</v>
      </c>
      <c r="H33" s="187">
        <f t="shared" si="1"/>
        <v>2206.7999999999997</v>
      </c>
      <c r="I33" s="336">
        <f t="shared" si="0"/>
        <v>9754055.9999999981</v>
      </c>
      <c r="J33" s="187"/>
    </row>
    <row r="34" spans="1:10" ht="18.75" x14ac:dyDescent="0.2">
      <c r="A34" s="333">
        <v>5</v>
      </c>
      <c r="B34" s="334" t="s">
        <v>80</v>
      </c>
      <c r="C34" s="333" t="s">
        <v>299</v>
      </c>
      <c r="D34" s="333">
        <v>1</v>
      </c>
      <c r="E34" s="333">
        <v>1768</v>
      </c>
      <c r="F34" s="333">
        <v>300</v>
      </c>
      <c r="G34" s="335">
        <v>530.4</v>
      </c>
      <c r="H34" s="187">
        <f t="shared" si="1"/>
        <v>2206.7999999999997</v>
      </c>
      <c r="I34" s="336">
        <f t="shared" si="0"/>
        <v>1170486.7199999997</v>
      </c>
      <c r="J34" s="187"/>
    </row>
    <row r="35" spans="1:10" ht="18.75" x14ac:dyDescent="0.2">
      <c r="A35" s="333">
        <v>6</v>
      </c>
      <c r="B35" s="334" t="s">
        <v>860</v>
      </c>
      <c r="C35" s="333" t="s">
        <v>299</v>
      </c>
      <c r="D35" s="333">
        <v>8</v>
      </c>
      <c r="E35" s="333">
        <v>1768</v>
      </c>
      <c r="F35" s="333">
        <v>60</v>
      </c>
      <c r="G35" s="335">
        <v>848.64</v>
      </c>
      <c r="H35" s="187">
        <f t="shared" si="1"/>
        <v>2206.7999999999997</v>
      </c>
      <c r="I35" s="336">
        <f t="shared" si="0"/>
        <v>1872778.7519999996</v>
      </c>
      <c r="J35" s="187"/>
    </row>
    <row r="36" spans="1:10" ht="18.75" x14ac:dyDescent="0.2">
      <c r="A36" s="333">
        <v>7</v>
      </c>
      <c r="B36" s="334" t="s">
        <v>845</v>
      </c>
      <c r="C36" s="333" t="s">
        <v>67</v>
      </c>
      <c r="D36" s="333">
        <v>12</v>
      </c>
      <c r="E36" s="333">
        <v>1768</v>
      </c>
      <c r="F36" s="333">
        <v>80</v>
      </c>
      <c r="G36" s="335">
        <v>1697.28</v>
      </c>
      <c r="H36" s="187">
        <f t="shared" si="1"/>
        <v>2206.7999999999997</v>
      </c>
      <c r="I36" s="336">
        <f t="shared" si="0"/>
        <v>3745557.5039999993</v>
      </c>
      <c r="J36" s="187"/>
    </row>
    <row r="37" spans="1:10" ht="18.75" x14ac:dyDescent="0.2">
      <c r="A37" s="282" t="s">
        <v>296</v>
      </c>
      <c r="B37" s="327" t="s">
        <v>891</v>
      </c>
      <c r="C37" s="282"/>
      <c r="D37" s="282"/>
      <c r="E37" s="282"/>
      <c r="F37" s="282"/>
      <c r="G37" s="285"/>
      <c r="H37" s="185"/>
      <c r="I37" s="328"/>
      <c r="J37" s="185"/>
    </row>
    <row r="38" spans="1:10" ht="18.75" x14ac:dyDescent="0.2">
      <c r="A38" s="333">
        <v>1</v>
      </c>
      <c r="B38" s="334" t="s">
        <v>861</v>
      </c>
      <c r="C38" s="333" t="s">
        <v>299</v>
      </c>
      <c r="D38" s="333">
        <v>2</v>
      </c>
      <c r="E38" s="333">
        <v>500</v>
      </c>
      <c r="F38" s="333">
        <v>5000</v>
      </c>
      <c r="G38" s="335">
        <v>5000</v>
      </c>
      <c r="H38" s="187">
        <f t="shared" si="1"/>
        <v>2206.7999999999997</v>
      </c>
      <c r="I38" s="336">
        <f t="shared" si="0"/>
        <v>11033999.999999998</v>
      </c>
      <c r="J38" s="187"/>
    </row>
    <row r="39" spans="1:10" ht="18.75" x14ac:dyDescent="0.2">
      <c r="A39" s="333">
        <v>2</v>
      </c>
      <c r="B39" s="334" t="s">
        <v>862</v>
      </c>
      <c r="C39" s="333" t="s">
        <v>67</v>
      </c>
      <c r="D39" s="333">
        <v>1</v>
      </c>
      <c r="E39" s="333">
        <v>500</v>
      </c>
      <c r="F39" s="333">
        <v>3000</v>
      </c>
      <c r="G39" s="335">
        <v>1500</v>
      </c>
      <c r="H39" s="187">
        <f t="shared" si="1"/>
        <v>2206.7999999999997</v>
      </c>
      <c r="I39" s="336">
        <f t="shared" si="0"/>
        <v>3310199.9999999995</v>
      </c>
      <c r="J39" s="187"/>
    </row>
    <row r="40" spans="1:10" ht="18.75" x14ac:dyDescent="0.2">
      <c r="A40" s="333">
        <v>3</v>
      </c>
      <c r="B40" s="334" t="s">
        <v>893</v>
      </c>
      <c r="C40" s="333" t="s">
        <v>67</v>
      </c>
      <c r="D40" s="333">
        <v>1</v>
      </c>
      <c r="E40" s="333">
        <v>500</v>
      </c>
      <c r="F40" s="333">
        <v>3000</v>
      </c>
      <c r="G40" s="335">
        <v>1500</v>
      </c>
      <c r="H40" s="187">
        <f t="shared" si="1"/>
        <v>2206.7999999999997</v>
      </c>
      <c r="I40" s="336">
        <f t="shared" si="0"/>
        <v>3310199.9999999995</v>
      </c>
      <c r="J40" s="187"/>
    </row>
    <row r="41" spans="1:10" ht="37.5" x14ac:dyDescent="0.2">
      <c r="A41" s="333">
        <v>4</v>
      </c>
      <c r="B41" s="334" t="s">
        <v>892</v>
      </c>
      <c r="C41" s="333" t="s">
        <v>67</v>
      </c>
      <c r="D41" s="333">
        <v>1</v>
      </c>
      <c r="E41" s="333">
        <v>500</v>
      </c>
      <c r="F41" s="333">
        <v>3000</v>
      </c>
      <c r="G41" s="335">
        <v>1500</v>
      </c>
      <c r="H41" s="187">
        <f t="shared" si="1"/>
        <v>2206.7999999999997</v>
      </c>
      <c r="I41" s="336">
        <f t="shared" si="0"/>
        <v>3310199.9999999995</v>
      </c>
      <c r="J41" s="187"/>
    </row>
    <row r="42" spans="1:10" ht="34.5" customHeight="1" x14ac:dyDescent="0.2">
      <c r="A42" s="333">
        <v>5</v>
      </c>
      <c r="B42" s="334" t="s">
        <v>863</v>
      </c>
      <c r="C42" s="333" t="s">
        <v>67</v>
      </c>
      <c r="D42" s="333">
        <v>2</v>
      </c>
      <c r="E42" s="333">
        <v>1000</v>
      </c>
      <c r="F42" s="333">
        <v>1500</v>
      </c>
      <c r="G42" s="335">
        <v>3000</v>
      </c>
      <c r="H42" s="187">
        <f t="shared" si="1"/>
        <v>2206.7999999999997</v>
      </c>
      <c r="I42" s="336">
        <f t="shared" si="0"/>
        <v>6620399.9999999991</v>
      </c>
      <c r="J42" s="187"/>
    </row>
    <row r="43" spans="1:10" ht="18.75" x14ac:dyDescent="0.2">
      <c r="A43" s="333">
        <v>6</v>
      </c>
      <c r="B43" s="334" t="s">
        <v>83</v>
      </c>
      <c r="C43" s="333" t="s">
        <v>299</v>
      </c>
      <c r="D43" s="333">
        <v>5</v>
      </c>
      <c r="E43" s="333">
        <v>1768</v>
      </c>
      <c r="F43" s="333">
        <v>500</v>
      </c>
      <c r="G43" s="335">
        <v>4420</v>
      </c>
      <c r="H43" s="187">
        <f t="shared" si="1"/>
        <v>2206.7999999999997</v>
      </c>
      <c r="I43" s="336">
        <f t="shared" si="0"/>
        <v>9754055.9999999981</v>
      </c>
      <c r="J43" s="187"/>
    </row>
    <row r="44" spans="1:10" ht="18.75" x14ac:dyDescent="0.2">
      <c r="A44" s="333">
        <v>7</v>
      </c>
      <c r="B44" s="334" t="s">
        <v>80</v>
      </c>
      <c r="C44" s="333" t="s">
        <v>299</v>
      </c>
      <c r="D44" s="333">
        <v>1</v>
      </c>
      <c r="E44" s="333">
        <v>1768</v>
      </c>
      <c r="F44" s="333">
        <v>300</v>
      </c>
      <c r="G44" s="335">
        <v>530.4</v>
      </c>
      <c r="H44" s="187">
        <f t="shared" si="1"/>
        <v>2206.7999999999997</v>
      </c>
      <c r="I44" s="336">
        <f t="shared" si="0"/>
        <v>1170486.7199999997</v>
      </c>
      <c r="J44" s="187"/>
    </row>
    <row r="45" spans="1:10" ht="18.75" x14ac:dyDescent="0.2">
      <c r="A45" s="333">
        <v>8</v>
      </c>
      <c r="B45" s="334" t="s">
        <v>860</v>
      </c>
      <c r="C45" s="333" t="s">
        <v>299</v>
      </c>
      <c r="D45" s="333">
        <v>8</v>
      </c>
      <c r="E45" s="333">
        <v>1768</v>
      </c>
      <c r="F45" s="333">
        <v>60</v>
      </c>
      <c r="G45" s="335">
        <v>848.64</v>
      </c>
      <c r="H45" s="187">
        <f t="shared" si="1"/>
        <v>2206.7999999999997</v>
      </c>
      <c r="I45" s="336">
        <f t="shared" si="0"/>
        <v>1872778.7519999996</v>
      </c>
      <c r="J45" s="187"/>
    </row>
    <row r="46" spans="1:10" ht="18.75" x14ac:dyDescent="0.2">
      <c r="A46" s="333">
        <v>9</v>
      </c>
      <c r="B46" s="334" t="s">
        <v>845</v>
      </c>
      <c r="C46" s="333" t="s">
        <v>67</v>
      </c>
      <c r="D46" s="333">
        <v>16</v>
      </c>
      <c r="E46" s="333">
        <v>1768</v>
      </c>
      <c r="F46" s="333">
        <v>80</v>
      </c>
      <c r="G46" s="335">
        <v>2263.04</v>
      </c>
      <c r="H46" s="187">
        <f t="shared" si="1"/>
        <v>2206.7999999999997</v>
      </c>
      <c r="I46" s="336">
        <f t="shared" si="0"/>
        <v>4994076.6719999993</v>
      </c>
      <c r="J46" s="187"/>
    </row>
    <row r="47" spans="1:10" ht="56.25" x14ac:dyDescent="0.2">
      <c r="A47" s="282" t="s">
        <v>864</v>
      </c>
      <c r="B47" s="327" t="s">
        <v>865</v>
      </c>
      <c r="C47" s="282"/>
      <c r="D47" s="282"/>
      <c r="E47" s="282"/>
      <c r="F47" s="282"/>
      <c r="G47" s="285"/>
      <c r="H47" s="185"/>
      <c r="I47" s="328"/>
      <c r="J47" s="185"/>
    </row>
    <row r="48" spans="1:10" ht="18.75" x14ac:dyDescent="0.2">
      <c r="A48" s="333">
        <v>1</v>
      </c>
      <c r="B48" s="334" t="s">
        <v>860</v>
      </c>
      <c r="C48" s="333" t="s">
        <v>299</v>
      </c>
      <c r="D48" s="333">
        <v>8</v>
      </c>
      <c r="E48" s="333">
        <v>884</v>
      </c>
      <c r="F48" s="333">
        <v>60</v>
      </c>
      <c r="G48" s="335">
        <v>424.32</v>
      </c>
      <c r="H48" s="187">
        <f t="shared" si="1"/>
        <v>2206.7999999999997</v>
      </c>
      <c r="I48" s="336">
        <f t="shared" si="0"/>
        <v>936389.37599999981</v>
      </c>
      <c r="J48" s="187"/>
    </row>
    <row r="49" spans="1:10" ht="27.75" customHeight="1" x14ac:dyDescent="0.2">
      <c r="A49" s="333">
        <v>2</v>
      </c>
      <c r="B49" s="334" t="s">
        <v>845</v>
      </c>
      <c r="C49" s="333">
        <v>16</v>
      </c>
      <c r="D49" s="333">
        <v>12</v>
      </c>
      <c r="E49" s="333">
        <v>884</v>
      </c>
      <c r="F49" s="333">
        <v>80</v>
      </c>
      <c r="G49" s="335">
        <v>848.64</v>
      </c>
      <c r="H49" s="187">
        <f t="shared" si="1"/>
        <v>2206.7999999999997</v>
      </c>
      <c r="I49" s="336">
        <f t="shared" si="0"/>
        <v>1872778.7519999996</v>
      </c>
      <c r="J49" s="187"/>
    </row>
    <row r="50" spans="1:10" ht="27.75" customHeight="1" x14ac:dyDescent="0.2">
      <c r="A50" s="333">
        <v>3</v>
      </c>
      <c r="B50" s="334" t="s">
        <v>861</v>
      </c>
      <c r="C50" s="333" t="s">
        <v>299</v>
      </c>
      <c r="D50" s="333">
        <v>2</v>
      </c>
      <c r="E50" s="333">
        <v>200</v>
      </c>
      <c r="F50" s="333">
        <v>5000</v>
      </c>
      <c r="G50" s="335">
        <v>2000</v>
      </c>
      <c r="H50" s="187">
        <f t="shared" si="1"/>
        <v>2206.7999999999997</v>
      </c>
      <c r="I50" s="336">
        <f t="shared" si="0"/>
        <v>4413599.9999999991</v>
      </c>
      <c r="J50" s="187"/>
    </row>
    <row r="51" spans="1:10" ht="51" customHeight="1" x14ac:dyDescent="0.2">
      <c r="A51" s="333">
        <v>4</v>
      </c>
      <c r="B51" s="334" t="s">
        <v>863</v>
      </c>
      <c r="C51" s="333" t="s">
        <v>67</v>
      </c>
      <c r="D51" s="333">
        <v>2</v>
      </c>
      <c r="E51" s="333">
        <v>1000</v>
      </c>
      <c r="F51" s="333">
        <v>1500</v>
      </c>
      <c r="G51" s="335">
        <v>3000</v>
      </c>
      <c r="H51" s="187">
        <f t="shared" si="1"/>
        <v>2206.7999999999997</v>
      </c>
      <c r="I51" s="336">
        <f t="shared" si="0"/>
        <v>6620399.9999999991</v>
      </c>
      <c r="J51" s="187"/>
    </row>
    <row r="52" spans="1:10" ht="55.5" customHeight="1" x14ac:dyDescent="0.2">
      <c r="A52" s="333">
        <v>5</v>
      </c>
      <c r="B52" s="334" t="s">
        <v>866</v>
      </c>
      <c r="C52" s="333" t="s">
        <v>67</v>
      </c>
      <c r="D52" s="333">
        <v>9</v>
      </c>
      <c r="E52" s="333">
        <v>700</v>
      </c>
      <c r="F52" s="333">
        <v>500</v>
      </c>
      <c r="G52" s="335">
        <v>3150</v>
      </c>
      <c r="H52" s="187">
        <f t="shared" si="1"/>
        <v>2206.7999999999997</v>
      </c>
      <c r="I52" s="336">
        <f t="shared" si="0"/>
        <v>6951419.9999999991</v>
      </c>
      <c r="J52" s="187"/>
    </row>
    <row r="53" spans="1:10" ht="27.75" customHeight="1" x14ac:dyDescent="0.2">
      <c r="A53" s="333">
        <v>6</v>
      </c>
      <c r="B53" s="334" t="s">
        <v>80</v>
      </c>
      <c r="C53" s="333" t="s">
        <v>299</v>
      </c>
      <c r="D53" s="333">
        <v>1</v>
      </c>
      <c r="E53" s="333">
        <v>884</v>
      </c>
      <c r="F53" s="333">
        <v>300</v>
      </c>
      <c r="G53" s="335">
        <v>265.2</v>
      </c>
      <c r="H53" s="187">
        <f t="shared" si="1"/>
        <v>2206.7999999999997</v>
      </c>
      <c r="I53" s="336">
        <f t="shared" si="0"/>
        <v>585243.35999999987</v>
      </c>
      <c r="J53" s="187"/>
    </row>
    <row r="54" spans="1:10" s="191" customFormat="1" ht="25.5" customHeight="1" x14ac:dyDescent="0.2">
      <c r="A54" s="509" t="s">
        <v>5</v>
      </c>
      <c r="B54" s="510"/>
      <c r="C54" s="282"/>
      <c r="D54" s="282"/>
      <c r="E54" s="282"/>
      <c r="F54" s="282"/>
      <c r="G54" s="285"/>
      <c r="H54" s="189"/>
      <c r="I54" s="341">
        <f>SUM(I8:I53)</f>
        <v>202206082.75199997</v>
      </c>
      <c r="J54" s="189"/>
    </row>
    <row r="55" spans="1:10" ht="45" customHeight="1" x14ac:dyDescent="0.25">
      <c r="A55" s="342" t="s">
        <v>867</v>
      </c>
      <c r="B55" s="343"/>
      <c r="C55" s="344"/>
      <c r="D55" s="344"/>
      <c r="E55" s="344"/>
      <c r="F55" s="344"/>
      <c r="G55" s="345"/>
      <c r="H55" s="346"/>
      <c r="I55" s="347"/>
      <c r="J55" s="192"/>
    </row>
    <row r="56" spans="1:10" ht="75" x14ac:dyDescent="0.2">
      <c r="A56" s="282" t="s">
        <v>0</v>
      </c>
      <c r="B56" s="327" t="s">
        <v>10</v>
      </c>
      <c r="C56" s="282" t="s">
        <v>9</v>
      </c>
      <c r="D56" s="282" t="s">
        <v>868</v>
      </c>
      <c r="E56" s="282" t="s">
        <v>869</v>
      </c>
      <c r="F56" s="282" t="s">
        <v>870</v>
      </c>
      <c r="G56" s="285" t="s">
        <v>1054</v>
      </c>
      <c r="H56" s="179" t="s">
        <v>31</v>
      </c>
      <c r="I56" s="325" t="s">
        <v>32</v>
      </c>
      <c r="J56" s="179" t="s">
        <v>3</v>
      </c>
    </row>
    <row r="57" spans="1:10" ht="68.25" customHeight="1" x14ac:dyDescent="0.2">
      <c r="A57" s="333">
        <v>1</v>
      </c>
      <c r="B57" s="334" t="s">
        <v>871</v>
      </c>
      <c r="C57" s="333" t="s">
        <v>460</v>
      </c>
      <c r="D57" s="333" t="s">
        <v>872</v>
      </c>
      <c r="E57" s="333" t="s">
        <v>873</v>
      </c>
      <c r="F57" s="333" t="s">
        <v>874</v>
      </c>
      <c r="G57" s="335">
        <v>36.799999999999997</v>
      </c>
      <c r="H57" s="187">
        <v>6000</v>
      </c>
      <c r="I57" s="336">
        <f>H57*G57</f>
        <v>220799.99999999997</v>
      </c>
      <c r="J57" s="187"/>
    </row>
    <row r="58" spans="1:10" ht="45" customHeight="1" x14ac:dyDescent="0.2">
      <c r="A58" s="333">
        <v>2</v>
      </c>
      <c r="B58" s="334" t="s">
        <v>875</v>
      </c>
      <c r="C58" s="333" t="s">
        <v>460</v>
      </c>
      <c r="D58" s="333" t="s">
        <v>876</v>
      </c>
      <c r="E58" s="333" t="s">
        <v>877</v>
      </c>
      <c r="F58" s="333" t="s">
        <v>878</v>
      </c>
      <c r="G58" s="335">
        <v>185.6</v>
      </c>
      <c r="H58" s="187">
        <v>6000</v>
      </c>
      <c r="I58" s="336">
        <f>H58*G58</f>
        <v>1113600</v>
      </c>
      <c r="J58" s="187"/>
    </row>
    <row r="59" spans="1:10" ht="26.25" customHeight="1" x14ac:dyDescent="0.2">
      <c r="A59" s="333">
        <v>3</v>
      </c>
      <c r="B59" s="334" t="s">
        <v>879</v>
      </c>
      <c r="C59" s="333" t="s">
        <v>460</v>
      </c>
      <c r="D59" s="333" t="s">
        <v>880</v>
      </c>
      <c r="E59" s="333" t="s">
        <v>881</v>
      </c>
      <c r="F59" s="333" t="s">
        <v>882</v>
      </c>
      <c r="G59" s="335">
        <v>25.6</v>
      </c>
      <c r="H59" s="187">
        <v>10000</v>
      </c>
      <c r="I59" s="336">
        <f>H59*G59</f>
        <v>256000</v>
      </c>
      <c r="J59" s="187"/>
    </row>
    <row r="60" spans="1:10" ht="64.5" customHeight="1" x14ac:dyDescent="0.2">
      <c r="A60" s="333">
        <v>4</v>
      </c>
      <c r="B60" s="334" t="s">
        <v>883</v>
      </c>
      <c r="C60" s="333" t="s">
        <v>460</v>
      </c>
      <c r="D60" s="333" t="s">
        <v>880</v>
      </c>
      <c r="E60" s="333" t="s">
        <v>881</v>
      </c>
      <c r="F60" s="333" t="s">
        <v>882</v>
      </c>
      <c r="G60" s="335">
        <v>25.6</v>
      </c>
      <c r="H60" s="187">
        <v>6000</v>
      </c>
      <c r="I60" s="336">
        <f>H60*G60</f>
        <v>153600</v>
      </c>
      <c r="J60" s="187"/>
    </row>
    <row r="61" spans="1:10" ht="38.25" customHeight="1" x14ac:dyDescent="0.2">
      <c r="A61" s="333">
        <v>5</v>
      </c>
      <c r="B61" s="334" t="s">
        <v>884</v>
      </c>
      <c r="C61" s="333" t="s">
        <v>460</v>
      </c>
      <c r="D61" s="333" t="s">
        <v>885</v>
      </c>
      <c r="E61" s="333" t="s">
        <v>886</v>
      </c>
      <c r="F61" s="333" t="s">
        <v>887</v>
      </c>
      <c r="G61" s="335">
        <v>128</v>
      </c>
      <c r="H61" s="187">
        <v>6000</v>
      </c>
      <c r="I61" s="336">
        <f>H61*G61</f>
        <v>768000</v>
      </c>
      <c r="J61" s="187"/>
    </row>
    <row r="62" spans="1:10" s="191" customFormat="1" ht="18.75" x14ac:dyDescent="0.2">
      <c r="A62" s="509" t="s">
        <v>5</v>
      </c>
      <c r="B62" s="510"/>
      <c r="C62" s="282"/>
      <c r="D62" s="282"/>
      <c r="E62" s="282"/>
      <c r="F62" s="282"/>
      <c r="G62" s="285"/>
      <c r="H62" s="189"/>
      <c r="I62" s="341">
        <f>SUM(I57:I61)</f>
        <v>2512000</v>
      </c>
      <c r="J62" s="189"/>
    </row>
    <row r="63" spans="1:10" s="197" customFormat="1" ht="25.5" customHeight="1" x14ac:dyDescent="0.25">
      <c r="A63" s="535" t="s">
        <v>888</v>
      </c>
      <c r="B63" s="536"/>
      <c r="C63" s="193"/>
      <c r="D63" s="194"/>
      <c r="E63" s="194"/>
      <c r="F63" s="194"/>
      <c r="G63" s="194"/>
      <c r="H63" s="195"/>
      <c r="I63" s="348">
        <f>I62+I54</f>
        <v>204718082.75199997</v>
      </c>
      <c r="J63" s="196"/>
    </row>
    <row r="64" spans="1:10" s="197" customFormat="1" ht="30" customHeight="1" x14ac:dyDescent="0.25">
      <c r="A64" s="198" t="s">
        <v>889</v>
      </c>
      <c r="B64" s="199"/>
      <c r="D64" s="200"/>
      <c r="E64" s="200"/>
      <c r="F64" s="200"/>
      <c r="G64" s="200"/>
      <c r="H64" s="200"/>
    </row>
    <row r="65" spans="1:8" s="203" customFormat="1" ht="18" x14ac:dyDescent="0.25">
      <c r="A65" s="201"/>
      <c r="B65" s="202"/>
      <c r="D65" s="204"/>
      <c r="E65" s="204"/>
      <c r="F65" s="204"/>
      <c r="G65" s="204"/>
      <c r="H65" s="204"/>
    </row>
  </sheetData>
  <mergeCells count="6">
    <mergeCell ref="A54:B54"/>
    <mergeCell ref="A62:B62"/>
    <mergeCell ref="A63:B63"/>
    <mergeCell ref="A1:B1"/>
    <mergeCell ref="A2:J2"/>
    <mergeCell ref="A3:J3"/>
  </mergeCells>
  <printOptions horizontalCentered="1"/>
  <pageMargins left="0" right="0" top="0.5" bottom="0.5" header="0" footer="0"/>
  <pageSetup paperSize="9" orientation="landscape" r:id="rId1"/>
  <headerFooter>
    <oddFooter>&amp;C&amp;P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8"/>
  <sheetViews>
    <sheetView topLeftCell="B21" workbookViewId="0">
      <selection activeCell="I34" sqref="I34"/>
    </sheetView>
  </sheetViews>
  <sheetFormatPr defaultRowHeight="12.75" x14ac:dyDescent="0.2"/>
  <cols>
    <col min="1" max="1" width="6.28515625" style="223" customWidth="1"/>
    <col min="2" max="2" width="39.42578125" style="223" customWidth="1"/>
    <col min="3" max="3" width="9" style="223" customWidth="1"/>
    <col min="4" max="4" width="12.28515625" style="223" customWidth="1"/>
    <col min="5" max="5" width="11.5703125" style="223" customWidth="1"/>
    <col min="6" max="6" width="12.42578125" style="223" customWidth="1"/>
    <col min="7" max="7" width="32.5703125" style="223" customWidth="1"/>
    <col min="8" max="8" width="36.85546875" style="226" customWidth="1"/>
    <col min="9" max="16384" width="9.140625" style="223"/>
  </cols>
  <sheetData>
    <row r="1" spans="1:8" ht="16.5" x14ac:dyDescent="0.25">
      <c r="B1" s="224" t="s">
        <v>1047</v>
      </c>
      <c r="E1" s="225"/>
    </row>
    <row r="2" spans="1:8" ht="16.5" x14ac:dyDescent="0.2">
      <c r="A2" s="540" t="s">
        <v>921</v>
      </c>
      <c r="B2" s="540"/>
      <c r="C2" s="540"/>
      <c r="D2" s="540"/>
      <c r="E2" s="540"/>
      <c r="F2" s="540"/>
      <c r="G2" s="540"/>
    </row>
    <row r="3" spans="1:8" ht="16.5" x14ac:dyDescent="0.2">
      <c r="A3" s="539"/>
      <c r="B3" s="539"/>
      <c r="C3" s="539"/>
      <c r="D3" s="539"/>
      <c r="E3" s="539"/>
      <c r="F3" s="539"/>
      <c r="G3" s="539"/>
    </row>
    <row r="4" spans="1:8" ht="49.5" x14ac:dyDescent="0.2">
      <c r="A4" s="350" t="s">
        <v>0</v>
      </c>
      <c r="B4" s="351" t="s">
        <v>922</v>
      </c>
      <c r="C4" s="352" t="s">
        <v>923</v>
      </c>
      <c r="D4" s="351" t="s">
        <v>924</v>
      </c>
      <c r="E4" s="353" t="s">
        <v>308</v>
      </c>
      <c r="F4" s="351" t="s">
        <v>925</v>
      </c>
      <c r="G4" s="350" t="s">
        <v>3</v>
      </c>
    </row>
    <row r="5" spans="1:8" ht="37.5" x14ac:dyDescent="0.2">
      <c r="A5" s="329">
        <v>1</v>
      </c>
      <c r="B5" s="354" t="s">
        <v>845</v>
      </c>
      <c r="C5" s="329" t="s">
        <v>322</v>
      </c>
      <c r="D5" s="329">
        <v>144</v>
      </c>
      <c r="E5" s="355">
        <v>90000</v>
      </c>
      <c r="F5" s="356">
        <f>E5*D5</f>
        <v>12960000</v>
      </c>
      <c r="G5" s="354" t="s">
        <v>926</v>
      </c>
      <c r="H5" s="227">
        <v>182</v>
      </c>
    </row>
    <row r="6" spans="1:8" ht="18.75" x14ac:dyDescent="0.2">
      <c r="A6" s="333">
        <v>2</v>
      </c>
      <c r="B6" s="357" t="s">
        <v>927</v>
      </c>
      <c r="C6" s="333" t="s">
        <v>928</v>
      </c>
      <c r="D6" s="333">
        <v>1</v>
      </c>
      <c r="E6" s="358">
        <v>25000000</v>
      </c>
      <c r="F6" s="359">
        <f t="shared" ref="F6:F29" si="0">E6*D6</f>
        <v>25000000</v>
      </c>
      <c r="G6" s="357" t="s">
        <v>929</v>
      </c>
    </row>
    <row r="7" spans="1:8" ht="18.75" x14ac:dyDescent="0.2">
      <c r="A7" s="333">
        <v>3</v>
      </c>
      <c r="B7" s="357" t="s">
        <v>930</v>
      </c>
      <c r="C7" s="333" t="s">
        <v>928</v>
      </c>
      <c r="D7" s="333">
        <v>1</v>
      </c>
      <c r="E7" s="358">
        <v>20000000</v>
      </c>
      <c r="F7" s="359">
        <f t="shared" si="0"/>
        <v>20000000</v>
      </c>
      <c r="G7" s="357" t="s">
        <v>929</v>
      </c>
    </row>
    <row r="8" spans="1:8" ht="37.5" x14ac:dyDescent="0.2">
      <c r="A8" s="333">
        <v>4</v>
      </c>
      <c r="B8" s="357" t="s">
        <v>79</v>
      </c>
      <c r="C8" s="333" t="s">
        <v>299</v>
      </c>
      <c r="D8" s="333">
        <v>54</v>
      </c>
      <c r="E8" s="358">
        <v>250000</v>
      </c>
      <c r="F8" s="359">
        <f t="shared" si="0"/>
        <v>13500000</v>
      </c>
      <c r="G8" s="357" t="s">
        <v>931</v>
      </c>
      <c r="H8" s="226">
        <v>30</v>
      </c>
    </row>
    <row r="9" spans="1:8" ht="18.75" x14ac:dyDescent="0.2">
      <c r="A9" s="333">
        <v>5</v>
      </c>
      <c r="B9" s="357" t="s">
        <v>80</v>
      </c>
      <c r="C9" s="333" t="s">
        <v>322</v>
      </c>
      <c r="D9" s="333">
        <v>3</v>
      </c>
      <c r="E9" s="358">
        <v>3000000</v>
      </c>
      <c r="F9" s="359">
        <f t="shared" si="0"/>
        <v>9000000</v>
      </c>
      <c r="G9" s="357" t="s">
        <v>932</v>
      </c>
      <c r="H9" s="226">
        <v>4</v>
      </c>
    </row>
    <row r="10" spans="1:8" ht="37.5" x14ac:dyDescent="0.2">
      <c r="A10" s="333">
        <v>6</v>
      </c>
      <c r="B10" s="357" t="s">
        <v>933</v>
      </c>
      <c r="C10" s="360" t="s">
        <v>67</v>
      </c>
      <c r="D10" s="360">
        <v>3</v>
      </c>
      <c r="E10" s="358">
        <v>250000</v>
      </c>
      <c r="F10" s="359">
        <f t="shared" si="0"/>
        <v>750000</v>
      </c>
      <c r="G10" s="357" t="s">
        <v>934</v>
      </c>
    </row>
    <row r="11" spans="1:8" ht="37.5" x14ac:dyDescent="0.2">
      <c r="A11" s="333">
        <v>7</v>
      </c>
      <c r="B11" s="361" t="s">
        <v>935</v>
      </c>
      <c r="C11" s="360" t="s">
        <v>67</v>
      </c>
      <c r="D11" s="362">
        <v>2</v>
      </c>
      <c r="E11" s="358">
        <v>250000</v>
      </c>
      <c r="F11" s="359">
        <f t="shared" si="0"/>
        <v>500000</v>
      </c>
      <c r="G11" s="361" t="s">
        <v>936</v>
      </c>
    </row>
    <row r="12" spans="1:8" ht="56.25" x14ac:dyDescent="0.2">
      <c r="A12" s="333">
        <v>8</v>
      </c>
      <c r="B12" s="357" t="s">
        <v>937</v>
      </c>
      <c r="C12" s="362" t="s">
        <v>67</v>
      </c>
      <c r="D12" s="362">
        <v>1</v>
      </c>
      <c r="E12" s="358">
        <v>50000000</v>
      </c>
      <c r="F12" s="359">
        <f t="shared" si="0"/>
        <v>50000000</v>
      </c>
      <c r="G12" s="361" t="s">
        <v>938</v>
      </c>
    </row>
    <row r="13" spans="1:8" ht="37.5" x14ac:dyDescent="0.2">
      <c r="A13" s="333">
        <v>9</v>
      </c>
      <c r="B13" s="357" t="s">
        <v>939</v>
      </c>
      <c r="C13" s="362" t="s">
        <v>322</v>
      </c>
      <c r="D13" s="362">
        <v>1</v>
      </c>
      <c r="E13" s="359">
        <v>2000000</v>
      </c>
      <c r="F13" s="359">
        <f t="shared" si="0"/>
        <v>2000000</v>
      </c>
      <c r="G13" s="361" t="s">
        <v>940</v>
      </c>
    </row>
    <row r="14" spans="1:8" s="229" customFormat="1" ht="37.5" x14ac:dyDescent="0.2">
      <c r="A14" s="333">
        <v>10</v>
      </c>
      <c r="B14" s="357" t="s">
        <v>941</v>
      </c>
      <c r="C14" s="362" t="s">
        <v>67</v>
      </c>
      <c r="D14" s="362">
        <v>1</v>
      </c>
      <c r="E14" s="358">
        <v>3000000</v>
      </c>
      <c r="F14" s="358">
        <f t="shared" si="0"/>
        <v>3000000</v>
      </c>
      <c r="G14" s="361" t="s">
        <v>942</v>
      </c>
      <c r="H14" s="228"/>
    </row>
    <row r="15" spans="1:8" ht="37.5" x14ac:dyDescent="0.2">
      <c r="A15" s="333">
        <v>11</v>
      </c>
      <c r="B15" s="357" t="s">
        <v>943</v>
      </c>
      <c r="C15" s="362" t="s">
        <v>67</v>
      </c>
      <c r="D15" s="362">
        <v>1</v>
      </c>
      <c r="E15" s="358">
        <v>3000000</v>
      </c>
      <c r="F15" s="359">
        <f t="shared" si="0"/>
        <v>3000000</v>
      </c>
      <c r="G15" s="361" t="s">
        <v>942</v>
      </c>
    </row>
    <row r="16" spans="1:8" ht="37.5" x14ac:dyDescent="0.2">
      <c r="A16" s="333">
        <v>12</v>
      </c>
      <c r="B16" s="357" t="s">
        <v>944</v>
      </c>
      <c r="C16" s="362" t="s">
        <v>67</v>
      </c>
      <c r="D16" s="362">
        <v>1</v>
      </c>
      <c r="E16" s="359">
        <f>250000*3</f>
        <v>750000</v>
      </c>
      <c r="F16" s="359">
        <f t="shared" si="0"/>
        <v>750000</v>
      </c>
      <c r="G16" s="361" t="s">
        <v>945</v>
      </c>
    </row>
    <row r="17" spans="1:7" ht="37.5" x14ac:dyDescent="0.2">
      <c r="A17" s="333">
        <v>13</v>
      </c>
      <c r="B17" s="357" t="s">
        <v>946</v>
      </c>
      <c r="C17" s="362" t="s">
        <v>322</v>
      </c>
      <c r="D17" s="362">
        <v>1</v>
      </c>
      <c r="E17" s="359">
        <v>3000000</v>
      </c>
      <c r="F17" s="359">
        <f t="shared" si="0"/>
        <v>3000000</v>
      </c>
      <c r="G17" s="361" t="s">
        <v>947</v>
      </c>
    </row>
    <row r="18" spans="1:7" ht="37.5" x14ac:dyDescent="0.2">
      <c r="A18" s="333">
        <v>14</v>
      </c>
      <c r="B18" s="357" t="s">
        <v>948</v>
      </c>
      <c r="C18" s="333" t="s">
        <v>949</v>
      </c>
      <c r="D18" s="333">
        <v>3</v>
      </c>
      <c r="E18" s="359">
        <v>300000</v>
      </c>
      <c r="F18" s="359">
        <f t="shared" si="0"/>
        <v>900000</v>
      </c>
      <c r="G18" s="357" t="s">
        <v>950</v>
      </c>
    </row>
    <row r="19" spans="1:7" ht="37.5" x14ac:dyDescent="0.2">
      <c r="A19" s="333">
        <v>15</v>
      </c>
      <c r="B19" s="357" t="s">
        <v>951</v>
      </c>
      <c r="C19" s="333" t="s">
        <v>952</v>
      </c>
      <c r="D19" s="333">
        <v>2</v>
      </c>
      <c r="E19" s="359">
        <v>1000000</v>
      </c>
      <c r="F19" s="359">
        <f t="shared" si="0"/>
        <v>2000000</v>
      </c>
      <c r="G19" s="357" t="s">
        <v>953</v>
      </c>
    </row>
    <row r="20" spans="1:7" ht="37.5" x14ac:dyDescent="0.2">
      <c r="A20" s="333">
        <v>16</v>
      </c>
      <c r="B20" s="357" t="s">
        <v>954</v>
      </c>
      <c r="C20" s="333" t="s">
        <v>67</v>
      </c>
      <c r="D20" s="333">
        <v>1</v>
      </c>
      <c r="E20" s="359">
        <v>1500000</v>
      </c>
      <c r="F20" s="359">
        <f t="shared" si="0"/>
        <v>1500000</v>
      </c>
      <c r="G20" s="357" t="s">
        <v>955</v>
      </c>
    </row>
    <row r="21" spans="1:7" ht="56.25" x14ac:dyDescent="0.2">
      <c r="A21" s="333">
        <v>17</v>
      </c>
      <c r="B21" s="357" t="s">
        <v>956</v>
      </c>
      <c r="C21" s="333" t="s">
        <v>67</v>
      </c>
      <c r="D21" s="333">
        <v>1</v>
      </c>
      <c r="E21" s="359">
        <v>2500000</v>
      </c>
      <c r="F21" s="359">
        <f t="shared" si="0"/>
        <v>2500000</v>
      </c>
      <c r="G21" s="357" t="s">
        <v>957</v>
      </c>
    </row>
    <row r="22" spans="1:7" ht="37.5" x14ac:dyDescent="0.2">
      <c r="A22" s="333">
        <v>18</v>
      </c>
      <c r="B22" s="357" t="s">
        <v>958</v>
      </c>
      <c r="C22" s="362" t="s">
        <v>322</v>
      </c>
      <c r="D22" s="362">
        <v>1</v>
      </c>
      <c r="E22" s="359">
        <v>3000000</v>
      </c>
      <c r="F22" s="359">
        <f t="shared" si="0"/>
        <v>3000000</v>
      </c>
      <c r="G22" s="361" t="s">
        <v>959</v>
      </c>
    </row>
    <row r="23" spans="1:7" ht="37.5" x14ac:dyDescent="0.2">
      <c r="A23" s="333">
        <v>19</v>
      </c>
      <c r="B23" s="357" t="s">
        <v>960</v>
      </c>
      <c r="C23" s="362" t="s">
        <v>67</v>
      </c>
      <c r="D23" s="362">
        <v>1</v>
      </c>
      <c r="E23" s="359">
        <v>50000000</v>
      </c>
      <c r="F23" s="359">
        <f t="shared" si="0"/>
        <v>50000000</v>
      </c>
      <c r="G23" s="361" t="s">
        <v>938</v>
      </c>
    </row>
    <row r="24" spans="1:7" ht="37.5" x14ac:dyDescent="0.2">
      <c r="A24" s="333">
        <v>20</v>
      </c>
      <c r="B24" s="357" t="s">
        <v>961</v>
      </c>
      <c r="C24" s="362" t="s">
        <v>67</v>
      </c>
      <c r="D24" s="362">
        <v>1</v>
      </c>
      <c r="E24" s="359">
        <v>50000000</v>
      </c>
      <c r="F24" s="359">
        <f t="shared" si="0"/>
        <v>50000000</v>
      </c>
      <c r="G24" s="361" t="s">
        <v>962</v>
      </c>
    </row>
    <row r="25" spans="1:7" ht="37.5" x14ac:dyDescent="0.2">
      <c r="A25" s="333">
        <v>21</v>
      </c>
      <c r="B25" s="357" t="s">
        <v>963</v>
      </c>
      <c r="C25" s="333" t="s">
        <v>67</v>
      </c>
      <c r="D25" s="333">
        <v>3</v>
      </c>
      <c r="E25" s="359">
        <v>5000000</v>
      </c>
      <c r="F25" s="359">
        <f t="shared" si="0"/>
        <v>15000000</v>
      </c>
      <c r="G25" s="361" t="s">
        <v>962</v>
      </c>
    </row>
    <row r="26" spans="1:7" ht="37.5" x14ac:dyDescent="0.2">
      <c r="A26" s="333">
        <v>22</v>
      </c>
      <c r="B26" s="357" t="s">
        <v>964</v>
      </c>
      <c r="C26" s="333" t="s">
        <v>67</v>
      </c>
      <c r="D26" s="333">
        <v>1</v>
      </c>
      <c r="E26" s="359">
        <v>1000000</v>
      </c>
      <c r="F26" s="359">
        <f t="shared" si="0"/>
        <v>1000000</v>
      </c>
      <c r="G26" s="357" t="s">
        <v>965</v>
      </c>
    </row>
    <row r="27" spans="1:7" ht="18.75" x14ac:dyDescent="0.2">
      <c r="A27" s="333">
        <v>23</v>
      </c>
      <c r="B27" s="357" t="s">
        <v>966</v>
      </c>
      <c r="C27" s="333" t="s">
        <v>299</v>
      </c>
      <c r="D27" s="333">
        <v>3</v>
      </c>
      <c r="E27" s="359">
        <v>500000</v>
      </c>
      <c r="F27" s="359">
        <f t="shared" si="0"/>
        <v>1500000</v>
      </c>
      <c r="G27" s="357" t="s">
        <v>967</v>
      </c>
    </row>
    <row r="28" spans="1:7" ht="18.75" x14ac:dyDescent="0.2">
      <c r="A28" s="333">
        <v>24</v>
      </c>
      <c r="B28" s="357" t="s">
        <v>968</v>
      </c>
      <c r="C28" s="333" t="s">
        <v>299</v>
      </c>
      <c r="D28" s="333">
        <v>6</v>
      </c>
      <c r="E28" s="359">
        <v>1000000</v>
      </c>
      <c r="F28" s="359">
        <f t="shared" si="0"/>
        <v>6000000</v>
      </c>
      <c r="G28" s="357" t="s">
        <v>969</v>
      </c>
    </row>
    <row r="29" spans="1:7" ht="18.75" x14ac:dyDescent="0.2">
      <c r="A29" s="337">
        <v>25</v>
      </c>
      <c r="B29" s="363" t="s">
        <v>970</v>
      </c>
      <c r="C29" s="337" t="s">
        <v>322</v>
      </c>
      <c r="D29" s="337">
        <v>38</v>
      </c>
      <c r="E29" s="364">
        <v>300000</v>
      </c>
      <c r="F29" s="364">
        <f t="shared" si="0"/>
        <v>11400000</v>
      </c>
      <c r="G29" s="363" t="s">
        <v>971</v>
      </c>
    </row>
    <row r="30" spans="1:7" ht="18.75" x14ac:dyDescent="0.2">
      <c r="A30" s="541" t="s">
        <v>972</v>
      </c>
      <c r="B30" s="542"/>
      <c r="C30" s="230"/>
      <c r="D30" s="282"/>
      <c r="E30" s="365"/>
      <c r="F30" s="365">
        <f>SUM(F5:F29)</f>
        <v>288260000</v>
      </c>
      <c r="G30" s="231"/>
    </row>
    <row r="31" spans="1:7" s="366" customFormat="1" ht="18.75" x14ac:dyDescent="0.3">
      <c r="B31" s="366" t="s">
        <v>973</v>
      </c>
      <c r="E31" s="367"/>
      <c r="F31" s="367"/>
    </row>
    <row r="32" spans="1:7" s="368" customFormat="1" ht="18.95" customHeight="1" x14ac:dyDescent="0.3">
      <c r="E32" s="369"/>
      <c r="F32" s="369"/>
    </row>
    <row r="33" spans="1:7" s="415" customFormat="1" ht="18.95" customHeight="1" x14ac:dyDescent="0.3">
      <c r="A33" s="543" t="s">
        <v>28</v>
      </c>
      <c r="B33" s="544"/>
    </row>
    <row r="34" spans="1:7" s="415" customFormat="1" ht="49.5" customHeight="1" x14ac:dyDescent="0.3">
      <c r="A34" s="545" t="s">
        <v>1071</v>
      </c>
      <c r="B34" s="545"/>
      <c r="C34" s="545"/>
      <c r="D34" s="545"/>
      <c r="E34" s="545"/>
      <c r="F34" s="545"/>
      <c r="G34" s="545"/>
    </row>
    <row r="35" spans="1:7" ht="18.95" customHeight="1" x14ac:dyDescent="0.2"/>
    <row r="36" spans="1:7" ht="18.95" customHeight="1" x14ac:dyDescent="0.2"/>
    <row r="37" spans="1:7" ht="18.95" customHeight="1" x14ac:dyDescent="0.2"/>
    <row r="38" spans="1:7" ht="18.95" customHeight="1" x14ac:dyDescent="0.2"/>
  </sheetData>
  <mergeCells count="5">
    <mergeCell ref="A2:G2"/>
    <mergeCell ref="A3:G3"/>
    <mergeCell ref="A30:B30"/>
    <mergeCell ref="A33:B33"/>
    <mergeCell ref="A34:G34"/>
  </mergeCells>
  <printOptions horizontalCentered="1"/>
  <pageMargins left="0" right="0" top="0.5" bottom="0.5" header="0" footer="0"/>
  <pageSetup paperSize="9" orientation="landscape" r:id="rId1"/>
  <headerFooter>
    <oddFooter>&amp;C&amp;P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F24"/>
  <sheetViews>
    <sheetView topLeftCell="A10" workbookViewId="0">
      <selection activeCell="I20" sqref="I20"/>
    </sheetView>
  </sheetViews>
  <sheetFormatPr defaultRowHeight="12.75" x14ac:dyDescent="0.2"/>
  <cols>
    <col min="1" max="1" width="4.42578125" style="8" customWidth="1"/>
    <col min="2" max="2" width="40.5703125" style="8" customWidth="1"/>
    <col min="3" max="3" width="10.5703125" style="8" customWidth="1"/>
    <col min="4" max="4" width="9.7109375" style="8" customWidth="1"/>
    <col min="5" max="5" width="16.28515625" style="8" customWidth="1"/>
    <col min="6" max="6" width="15.7109375" style="8" customWidth="1"/>
    <col min="7" max="16384" width="9.140625" style="8"/>
  </cols>
  <sheetData>
    <row r="1" spans="1:6" ht="16.5" x14ac:dyDescent="0.25">
      <c r="A1" s="549" t="s">
        <v>62</v>
      </c>
      <c r="B1" s="549"/>
      <c r="C1" s="35"/>
      <c r="D1" s="36"/>
      <c r="E1" s="7"/>
    </row>
    <row r="2" spans="1:6" ht="21" customHeight="1" x14ac:dyDescent="0.25">
      <c r="A2" s="550" t="s">
        <v>29</v>
      </c>
      <c r="B2" s="550"/>
      <c r="C2" s="550"/>
      <c r="D2" s="550"/>
      <c r="E2" s="550"/>
      <c r="F2" s="550"/>
    </row>
    <row r="3" spans="1:6" ht="21.75" customHeight="1" x14ac:dyDescent="0.2">
      <c r="A3" s="37"/>
      <c r="B3" s="38"/>
      <c r="D3" s="277"/>
      <c r="E3" s="7"/>
      <c r="F3" s="39"/>
    </row>
    <row r="4" spans="1:6" ht="39.75" customHeight="1" x14ac:dyDescent="0.2">
      <c r="A4" s="206" t="s">
        <v>0</v>
      </c>
      <c r="B4" s="206" t="s">
        <v>10</v>
      </c>
      <c r="C4" s="207" t="s">
        <v>1</v>
      </c>
      <c r="D4" s="207" t="s">
        <v>30</v>
      </c>
      <c r="E4" s="206" t="s">
        <v>31</v>
      </c>
      <c r="F4" s="206" t="s">
        <v>32</v>
      </c>
    </row>
    <row r="5" spans="1:6" ht="21.75" customHeight="1" x14ac:dyDescent="0.2">
      <c r="A5" s="272" t="s">
        <v>280</v>
      </c>
      <c r="B5" s="370" t="s">
        <v>903</v>
      </c>
      <c r="C5" s="272"/>
      <c r="D5" s="208"/>
      <c r="E5" s="272"/>
      <c r="F5" s="272"/>
    </row>
    <row r="6" spans="1:6" ht="18.75" x14ac:dyDescent="0.2">
      <c r="A6" s="232">
        <v>1</v>
      </c>
      <c r="B6" s="220" t="s">
        <v>904</v>
      </c>
      <c r="C6" s="232" t="s">
        <v>905</v>
      </c>
      <c r="D6" s="232">
        <v>42</v>
      </c>
      <c r="E6" s="371">
        <v>1500000</v>
      </c>
      <c r="F6" s="372">
        <f>D6*E6</f>
        <v>63000000</v>
      </c>
    </row>
    <row r="7" spans="1:6" ht="18.75" x14ac:dyDescent="0.2">
      <c r="A7" s="232">
        <v>2</v>
      </c>
      <c r="B7" s="220" t="s">
        <v>906</v>
      </c>
      <c r="C7" s="232" t="s">
        <v>905</v>
      </c>
      <c r="D7" s="232">
        <v>42</v>
      </c>
      <c r="E7" s="371">
        <v>500000</v>
      </c>
      <c r="F7" s="372">
        <f>D7*E7</f>
        <v>21000000</v>
      </c>
    </row>
    <row r="8" spans="1:6" ht="18.75" x14ac:dyDescent="0.2">
      <c r="A8" s="232">
        <v>3</v>
      </c>
      <c r="B8" s="220" t="s">
        <v>907</v>
      </c>
      <c r="C8" s="232" t="s">
        <v>905</v>
      </c>
      <c r="D8" s="232">
        <v>42</v>
      </c>
      <c r="E8" s="371">
        <v>200000</v>
      </c>
      <c r="F8" s="372">
        <f>D8*E8</f>
        <v>8400000</v>
      </c>
    </row>
    <row r="9" spans="1:6" ht="18.75" x14ac:dyDescent="0.2">
      <c r="A9" s="373">
        <v>4</v>
      </c>
      <c r="B9" s="374" t="s">
        <v>908</v>
      </c>
      <c r="C9" s="373" t="s">
        <v>905</v>
      </c>
      <c r="D9" s="373">
        <v>42</v>
      </c>
      <c r="E9" s="371">
        <v>200000</v>
      </c>
      <c r="F9" s="372">
        <f>D9*E9</f>
        <v>8400000</v>
      </c>
    </row>
    <row r="10" spans="1:6" s="114" customFormat="1" ht="33" customHeight="1" x14ac:dyDescent="0.2">
      <c r="A10" s="272" t="s">
        <v>289</v>
      </c>
      <c r="B10" s="375" t="s">
        <v>975</v>
      </c>
      <c r="C10" s="272"/>
      <c r="D10" s="208"/>
      <c r="E10" s="376"/>
      <c r="F10" s="377"/>
    </row>
    <row r="11" spans="1:6" ht="62.25" customHeight="1" x14ac:dyDescent="0.2">
      <c r="A11" s="232">
        <v>1</v>
      </c>
      <c r="B11" s="220" t="s">
        <v>976</v>
      </c>
      <c r="C11" s="232" t="s">
        <v>977</v>
      </c>
      <c r="D11" s="232">
        <v>6</v>
      </c>
      <c r="E11" s="378">
        <v>8000000</v>
      </c>
      <c r="F11" s="372">
        <f>E11*D11</f>
        <v>48000000</v>
      </c>
    </row>
    <row r="12" spans="1:6" ht="25.5" customHeight="1" x14ac:dyDescent="0.2">
      <c r="A12" s="551">
        <v>2</v>
      </c>
      <c r="B12" s="379" t="s">
        <v>978</v>
      </c>
      <c r="C12" s="208"/>
      <c r="D12" s="208"/>
      <c r="E12" s="378"/>
      <c r="F12" s="372"/>
    </row>
    <row r="13" spans="1:6" ht="32.25" customHeight="1" x14ac:dyDescent="0.2">
      <c r="A13" s="551"/>
      <c r="B13" s="220" t="s">
        <v>979</v>
      </c>
      <c r="C13" s="232" t="s">
        <v>974</v>
      </c>
      <c r="D13" s="232">
        <v>3</v>
      </c>
      <c r="E13" s="378">
        <v>1000000</v>
      </c>
      <c r="F13" s="372">
        <f>E13*D13</f>
        <v>3000000</v>
      </c>
    </row>
    <row r="14" spans="1:6" ht="18.75" x14ac:dyDescent="0.2">
      <c r="A14" s="551"/>
      <c r="B14" s="220" t="s">
        <v>980</v>
      </c>
      <c r="C14" s="232" t="s">
        <v>952</v>
      </c>
      <c r="D14" s="232">
        <v>3</v>
      </c>
      <c r="E14" s="378">
        <v>10000000</v>
      </c>
      <c r="F14" s="372">
        <f t="shared" ref="F14:F20" si="0">E14*D14</f>
        <v>30000000</v>
      </c>
    </row>
    <row r="15" spans="1:6" ht="33" x14ac:dyDescent="0.2">
      <c r="A15" s="551"/>
      <c r="B15" s="220" t="s">
        <v>981</v>
      </c>
      <c r="C15" s="232" t="s">
        <v>298</v>
      </c>
      <c r="D15" s="232">
        <v>10</v>
      </c>
      <c r="E15" s="378">
        <v>800000</v>
      </c>
      <c r="F15" s="372">
        <f t="shared" si="0"/>
        <v>8000000</v>
      </c>
    </row>
    <row r="16" spans="1:6" ht="18.75" x14ac:dyDescent="0.2">
      <c r="A16" s="551"/>
      <c r="B16" s="220" t="s">
        <v>982</v>
      </c>
      <c r="C16" s="232" t="s">
        <v>318</v>
      </c>
      <c r="D16" s="232">
        <v>1000</v>
      </c>
      <c r="E16" s="378">
        <v>1000</v>
      </c>
      <c r="F16" s="372">
        <f t="shared" si="0"/>
        <v>1000000</v>
      </c>
    </row>
    <row r="17" spans="1:6" s="41" customFormat="1" ht="18.75" x14ac:dyDescent="0.2">
      <c r="A17" s="551"/>
      <c r="B17" s="220" t="s">
        <v>983</v>
      </c>
      <c r="C17" s="232" t="s">
        <v>984</v>
      </c>
      <c r="D17" s="232">
        <v>20</v>
      </c>
      <c r="E17" s="380">
        <v>700000</v>
      </c>
      <c r="F17" s="372">
        <f t="shared" si="0"/>
        <v>14000000</v>
      </c>
    </row>
    <row r="18" spans="1:6" ht="18.75" x14ac:dyDescent="0.2">
      <c r="A18" s="551"/>
      <c r="B18" s="220" t="s">
        <v>985</v>
      </c>
      <c r="C18" s="232" t="s">
        <v>984</v>
      </c>
      <c r="D18" s="232">
        <v>20</v>
      </c>
      <c r="E18" s="378">
        <v>300000</v>
      </c>
      <c r="F18" s="372">
        <f t="shared" si="0"/>
        <v>6000000</v>
      </c>
    </row>
    <row r="19" spans="1:6" ht="18.75" x14ac:dyDescent="0.2">
      <c r="A19" s="551"/>
      <c r="B19" s="220" t="s">
        <v>986</v>
      </c>
      <c r="C19" s="232" t="s">
        <v>984</v>
      </c>
      <c r="D19" s="232">
        <v>20</v>
      </c>
      <c r="E19" s="378">
        <v>500000</v>
      </c>
      <c r="F19" s="372">
        <f t="shared" si="0"/>
        <v>10000000</v>
      </c>
    </row>
    <row r="20" spans="1:6" s="41" customFormat="1" ht="66" x14ac:dyDescent="0.2">
      <c r="A20" s="232">
        <v>3</v>
      </c>
      <c r="B20" s="443" t="s">
        <v>987</v>
      </c>
      <c r="C20" s="444" t="s">
        <v>952</v>
      </c>
      <c r="D20" s="444">
        <v>15</v>
      </c>
      <c r="E20" s="445">
        <v>7000000</v>
      </c>
      <c r="F20" s="446">
        <f t="shared" si="0"/>
        <v>105000000</v>
      </c>
    </row>
    <row r="21" spans="1:6" ht="33" x14ac:dyDescent="0.2">
      <c r="A21" s="272" t="s">
        <v>292</v>
      </c>
      <c r="B21" s="370" t="s">
        <v>988</v>
      </c>
      <c r="C21" s="272"/>
      <c r="D21" s="272"/>
      <c r="E21" s="378">
        <v>200000</v>
      </c>
      <c r="F21" s="372">
        <v>3200000</v>
      </c>
    </row>
    <row r="22" spans="1:6" ht="18.75" x14ac:dyDescent="0.2">
      <c r="A22" s="232">
        <v>1</v>
      </c>
      <c r="B22" s="220" t="s">
        <v>989</v>
      </c>
      <c r="C22" s="232" t="s">
        <v>990</v>
      </c>
      <c r="D22" s="232">
        <v>42</v>
      </c>
      <c r="E22" s="378">
        <v>80000</v>
      </c>
      <c r="F22" s="372">
        <v>800000</v>
      </c>
    </row>
    <row r="23" spans="1:6" ht="18.75" x14ac:dyDescent="0.2">
      <c r="A23" s="232">
        <v>2</v>
      </c>
      <c r="B23" s="220" t="s">
        <v>991</v>
      </c>
      <c r="C23" s="232" t="s">
        <v>316</v>
      </c>
      <c r="D23" s="232">
        <v>14</v>
      </c>
      <c r="E23" s="378">
        <v>100000</v>
      </c>
      <c r="F23" s="372">
        <v>500000</v>
      </c>
    </row>
    <row r="24" spans="1:6" ht="18.75" customHeight="1" x14ac:dyDescent="0.3">
      <c r="A24" s="546" t="s">
        <v>297</v>
      </c>
      <c r="B24" s="547"/>
      <c r="C24" s="547"/>
      <c r="D24" s="547"/>
      <c r="E24" s="548"/>
      <c r="F24" s="381">
        <f>SUM(F6:F23)</f>
        <v>330300000</v>
      </c>
    </row>
  </sheetData>
  <mergeCells count="4">
    <mergeCell ref="A24:E24"/>
    <mergeCell ref="A1:B1"/>
    <mergeCell ref="A2:F2"/>
    <mergeCell ref="A12:A19"/>
  </mergeCells>
  <printOptions horizontalCentered="1"/>
  <pageMargins left="0" right="0" top="0.5" bottom="0.5" header="0" footer="0"/>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I14"/>
  <sheetViews>
    <sheetView topLeftCell="A4" workbookViewId="0">
      <selection activeCell="I27" sqref="I27"/>
    </sheetView>
  </sheetViews>
  <sheetFormatPr defaultRowHeight="12.75" x14ac:dyDescent="0.2"/>
  <cols>
    <col min="1" max="1" width="6.85546875" customWidth="1"/>
    <col min="2" max="2" width="23.140625" customWidth="1"/>
    <col min="3" max="3" width="17.140625" customWidth="1"/>
    <col min="4" max="4" width="12.5703125" customWidth="1"/>
    <col min="5" max="5" width="9.28515625" customWidth="1"/>
    <col min="6" max="6" width="13.7109375" customWidth="1"/>
    <col min="7" max="7" width="14.28515625" customWidth="1"/>
  </cols>
  <sheetData>
    <row r="1" spans="1:9" s="57" customFormat="1" ht="30" customHeight="1" x14ac:dyDescent="0.2">
      <c r="A1" s="554" t="s">
        <v>65</v>
      </c>
      <c r="B1" s="554"/>
      <c r="C1" s="58"/>
      <c r="D1" s="58"/>
      <c r="E1" s="58"/>
      <c r="F1" s="59"/>
    </row>
    <row r="2" spans="1:9" s="57" customFormat="1" ht="35.25" customHeight="1" x14ac:dyDescent="0.2">
      <c r="A2" s="553" t="s">
        <v>33</v>
      </c>
      <c r="B2" s="553"/>
      <c r="C2" s="553"/>
      <c r="D2" s="553"/>
      <c r="E2" s="553"/>
      <c r="F2" s="553"/>
      <c r="G2" s="553"/>
    </row>
    <row r="3" spans="1:9" s="57" customFormat="1" ht="44.25" customHeight="1" x14ac:dyDescent="0.2">
      <c r="A3" s="552" t="s">
        <v>1057</v>
      </c>
      <c r="B3" s="552"/>
      <c r="C3" s="552"/>
      <c r="D3" s="552"/>
      <c r="E3" s="552"/>
      <c r="F3" s="552"/>
      <c r="G3" s="552"/>
    </row>
    <row r="4" spans="1:9" s="57" customFormat="1" ht="14.25" x14ac:dyDescent="0.2">
      <c r="A4" s="60"/>
      <c r="B4" s="61"/>
      <c r="F4" s="59"/>
    </row>
    <row r="5" spans="1:9" s="57" customFormat="1" ht="49.5" x14ac:dyDescent="0.2">
      <c r="A5" s="299" t="s">
        <v>0</v>
      </c>
      <c r="B5" s="299" t="s">
        <v>1062</v>
      </c>
      <c r="C5" s="383" t="s">
        <v>1058</v>
      </c>
      <c r="D5" s="383" t="s">
        <v>1059</v>
      </c>
      <c r="E5" s="299" t="s">
        <v>1060</v>
      </c>
      <c r="F5" s="384" t="s">
        <v>1061</v>
      </c>
      <c r="G5" s="299" t="s">
        <v>3</v>
      </c>
    </row>
    <row r="6" spans="1:9" s="77" customFormat="1" ht="45" customHeight="1" x14ac:dyDescent="0.2">
      <c r="A6" s="385">
        <v>1</v>
      </c>
      <c r="B6" s="386" t="s">
        <v>1064</v>
      </c>
      <c r="C6" s="387">
        <v>850000</v>
      </c>
      <c r="D6" s="388">
        <v>10</v>
      </c>
      <c r="E6" s="385">
        <v>16</v>
      </c>
      <c r="F6" s="389">
        <f>C6*D6*E6*0.15</f>
        <v>20400000</v>
      </c>
      <c r="G6" s="556" t="s">
        <v>1067</v>
      </c>
    </row>
    <row r="7" spans="1:9" s="77" customFormat="1" ht="45" customHeight="1" x14ac:dyDescent="0.2">
      <c r="A7" s="390">
        <v>2</v>
      </c>
      <c r="B7" s="391" t="s">
        <v>1065</v>
      </c>
      <c r="C7" s="392">
        <v>935000</v>
      </c>
      <c r="D7" s="393">
        <v>10</v>
      </c>
      <c r="E7" s="390">
        <v>16</v>
      </c>
      <c r="F7" s="394">
        <f>C7*D7*E7*0.15</f>
        <v>22440000</v>
      </c>
      <c r="G7" s="557"/>
    </row>
    <row r="8" spans="1:9" s="77" customFormat="1" ht="45" customHeight="1" x14ac:dyDescent="0.2">
      <c r="A8" s="395">
        <v>3</v>
      </c>
      <c r="B8" s="396" t="s">
        <v>1066</v>
      </c>
      <c r="C8" s="397">
        <v>1030000</v>
      </c>
      <c r="D8" s="398">
        <v>10</v>
      </c>
      <c r="E8" s="395">
        <v>16</v>
      </c>
      <c r="F8" s="399">
        <f>C8*D8*E8*0.15</f>
        <v>24720000</v>
      </c>
      <c r="G8" s="557"/>
      <c r="I8" s="411"/>
    </row>
    <row r="9" spans="1:9" s="77" customFormat="1" ht="45" customHeight="1" x14ac:dyDescent="0.2">
      <c r="A9" s="408">
        <v>4</v>
      </c>
      <c r="B9" s="396" t="s">
        <v>1063</v>
      </c>
      <c r="C9" s="409">
        <v>1135000</v>
      </c>
      <c r="D9" s="410">
        <v>5</v>
      </c>
      <c r="E9" s="410">
        <v>16</v>
      </c>
      <c r="F9" s="399">
        <f>C9*D9*E9*0.15</f>
        <v>13620000</v>
      </c>
      <c r="G9" s="558"/>
    </row>
    <row r="10" spans="1:9" s="77" customFormat="1" ht="45" customHeight="1" x14ac:dyDescent="0.2">
      <c r="A10" s="559" t="s">
        <v>1069</v>
      </c>
      <c r="B10" s="560"/>
      <c r="C10" s="561"/>
      <c r="D10" s="400"/>
      <c r="E10" s="400"/>
      <c r="F10" s="401">
        <f>SUM(F6:F9)</f>
        <v>81180000</v>
      </c>
      <c r="G10" s="382"/>
    </row>
    <row r="11" spans="1:9" s="57" customFormat="1" x14ac:dyDescent="0.2"/>
    <row r="12" spans="1:9" s="57" customFormat="1" ht="18.75" customHeight="1" x14ac:dyDescent="0.2">
      <c r="B12" s="555"/>
      <c r="C12" s="555"/>
      <c r="D12" s="555"/>
      <c r="E12" s="555"/>
      <c r="F12" s="555"/>
    </row>
    <row r="13" spans="1:9" s="57" customFormat="1" x14ac:dyDescent="0.2"/>
    <row r="14" spans="1:9" s="57" customFormat="1" x14ac:dyDescent="0.2"/>
  </sheetData>
  <mergeCells count="6">
    <mergeCell ref="A3:G3"/>
    <mergeCell ref="A2:G2"/>
    <mergeCell ref="A1:B1"/>
    <mergeCell ref="B12:F12"/>
    <mergeCell ref="G6:G9"/>
    <mergeCell ref="A10:C10"/>
  </mergeCells>
  <pageMargins left="0.2" right="0.32"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7</vt:i4>
      </vt:variant>
    </vt:vector>
  </HeadingPairs>
  <TitlesOfParts>
    <vt:vector size="17" baseType="lpstr">
      <vt:lpstr>Bảng tổng hợp dự toán</vt:lpstr>
      <vt:lpstr>PL1 Tai lieu</vt:lpstr>
      <vt:lpstr>PL2.1.Lương GV </vt:lpstr>
      <vt:lpstr>PL2.2. Trich nop luong GV </vt:lpstr>
      <vt:lpstr>PL3. Ngoai ngữ</vt:lpstr>
      <vt:lpstr>PL4.Vật tư</vt:lpstr>
      <vt:lpstr>PL5.Điện nước</vt:lpstr>
      <vt:lpstr>PL6- Sua chua TS</vt:lpstr>
      <vt:lpstr>PL7.Quản lý</vt:lpstr>
      <vt:lpstr>PL8.Học bổng</vt:lpstr>
      <vt:lpstr>'PL1 Tai lieu'!Print_Titles</vt:lpstr>
      <vt:lpstr>'PL2.1.Lương GV '!Print_Titles</vt:lpstr>
      <vt:lpstr>'PL2.2. Trich nop luong GV '!Print_Titles</vt:lpstr>
      <vt:lpstr>'PL4.Vật tư'!Print_Titles</vt:lpstr>
      <vt:lpstr>'PL5.Điện nước'!Print_Titles</vt:lpstr>
      <vt:lpstr>'PL6- Sua chua TS'!Print_Titles</vt:lpstr>
      <vt:lpstr>'PL7.Quản lý'!Print_Titles</vt:lpstr>
    </vt:vector>
  </TitlesOfParts>
  <Company>HOME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2019-11-06T20:01:49Z</cp:lastPrinted>
  <dcterms:created xsi:type="dcterms:W3CDTF">2013-08-04T23:05:30Z</dcterms:created>
  <dcterms:modified xsi:type="dcterms:W3CDTF">2019-11-06T07:39:22Z</dcterms:modified>
</cp:coreProperties>
</file>